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135" windowWidth="10410" windowHeight="5115"/>
  </bookViews>
  <sheets>
    <sheet name="PTTO E20-0082" sheetId="1" r:id="rId1"/>
    <sheet name="RESUMEN PPTO" sheetId="3" r:id="rId2"/>
    <sheet name="Hoja1" sheetId="4" r:id="rId3"/>
  </sheets>
  <definedNames>
    <definedName name="_xlnm.Print_Area" localSheetId="0">'PTTO E20-0082'!$A$1:$H$50</definedName>
    <definedName name="_xlnm.Print_Area" localSheetId="1">'RESUMEN PPTO'!$A$1:$K$34</definedName>
    <definedName name="_xlnm.Print_Titles" localSheetId="0">'PTTO E20-0082'!$2:$10</definedName>
  </definedNames>
  <calcPr calcId="145621"/>
</workbook>
</file>

<file path=xl/calcChain.xml><?xml version="1.0" encoding="utf-8"?>
<calcChain xmlns="http://schemas.openxmlformats.org/spreadsheetml/2006/main">
  <c r="F48" i="1" l="1"/>
  <c r="G21" i="4"/>
  <c r="F23" i="4" s="1"/>
  <c r="H34" i="1"/>
  <c r="H31" i="1"/>
  <c r="H28" i="1"/>
  <c r="E20" i="4"/>
  <c r="E21" i="4" s="1"/>
  <c r="G18" i="4"/>
  <c r="E18" i="4"/>
  <c r="G17" i="4"/>
  <c r="E17" i="4"/>
  <c r="G15" i="4"/>
  <c r="E15" i="4"/>
  <c r="G13" i="4"/>
  <c r="E13" i="4"/>
  <c r="G26" i="1" l="1"/>
  <c r="H26" i="1" s="1"/>
  <c r="H42" i="1" s="1"/>
  <c r="K13" i="3"/>
  <c r="F24" i="1"/>
  <c r="H24" i="1" s="1"/>
  <c r="D21" i="1" l="1"/>
  <c r="H21" i="1" s="1"/>
  <c r="D17" i="1"/>
  <c r="D13" i="1"/>
  <c r="H13" i="1" s="1"/>
  <c r="G11" i="1" s="1"/>
  <c r="H11" i="1" s="1"/>
  <c r="H39" i="1" l="1"/>
  <c r="G19" i="1"/>
  <c r="H19" i="1" s="1"/>
  <c r="H41" i="1" s="1"/>
  <c r="F17" i="1"/>
  <c r="E15" i="1" s="1"/>
  <c r="H17" i="1"/>
  <c r="G15" i="1" s="1"/>
  <c r="D15" i="1" l="1"/>
  <c r="H15" i="1" l="1"/>
  <c r="H43" i="1" s="1"/>
  <c r="F15" i="1"/>
  <c r="F34" i="1"/>
  <c r="F31" i="1"/>
  <c r="F21" i="1"/>
  <c r="E19" i="1" s="1"/>
  <c r="H40" i="1" l="1"/>
  <c r="F19" i="1"/>
  <c r="F41" i="1" s="1"/>
  <c r="H44" i="1" l="1"/>
  <c r="H45" i="1"/>
  <c r="F13" i="1"/>
  <c r="F28" i="1"/>
  <c r="H46" i="1" l="1"/>
  <c r="E11" i="1"/>
  <c r="F11" i="1" s="1"/>
  <c r="F39" i="1" s="1"/>
  <c r="E26" i="1"/>
  <c r="F26" i="1" s="1"/>
  <c r="F42" i="1" s="1"/>
  <c r="F40" i="1"/>
  <c r="F43" i="1" l="1"/>
  <c r="F44" i="1" s="1"/>
  <c r="F45" i="1" l="1"/>
  <c r="F46" i="1" s="1"/>
  <c r="K16" i="3"/>
  <c r="K18" i="3" s="1"/>
  <c r="K20" i="3" l="1"/>
  <c r="K23" i="3" s="1"/>
  <c r="K25" i="3" s="1"/>
  <c r="K26" i="3" s="1"/>
</calcChain>
</file>

<file path=xl/comments1.xml><?xml version="1.0" encoding="utf-8"?>
<comments xmlns="http://schemas.openxmlformats.org/spreadsheetml/2006/main">
  <authors>
    <author>TRAGSA</author>
  </authors>
  <commentList>
    <comment ref="A10" authorId="0">
      <text>
        <r>
          <rPr>
            <b/>
            <sz val="9"/>
            <color indexed="81"/>
            <rFont val="Tahoma"/>
            <family val="2"/>
          </rPr>
          <t>Código del concepto. Ver colores en "Entorno de trabajo: Apariencia"</t>
        </r>
      </text>
    </comment>
    <comment ref="B10" authorId="0">
      <text>
        <r>
          <rPr>
            <b/>
            <sz val="9"/>
            <color indexed="81"/>
            <rFont val="Tahoma"/>
            <family val="2"/>
          </rPr>
          <t>Unidad principal de medida del concepto</t>
        </r>
      </text>
    </comment>
    <comment ref="C10" authorId="0">
      <text>
        <r>
          <rPr>
            <b/>
            <sz val="9"/>
            <color indexed="81"/>
            <rFont val="Tahoma"/>
            <family val="2"/>
          </rPr>
          <t>Descripción corta. Ver colores en "Entorno de trabajo: Apariencia"</t>
        </r>
      </text>
    </comment>
    <comment ref="D10" authorId="0">
      <text>
        <r>
          <rPr>
            <b/>
            <sz val="9"/>
            <color indexed="81"/>
            <rFont val="Tahoma"/>
            <family val="2"/>
          </rPr>
          <t>Rendimiento o cantidad presupuestada</t>
        </r>
      </text>
    </comment>
    <comment ref="E10" authorId="0">
      <text>
        <r>
          <rPr>
            <b/>
            <sz val="9"/>
            <color indexed="81"/>
            <rFont val="Tahoma"/>
            <family val="2"/>
          </rPr>
          <t>Precio unitario en el presupuesto</t>
        </r>
      </text>
    </comment>
    <comment ref="F10" authorId="0">
      <text>
        <r>
          <rPr>
            <b/>
            <sz val="9"/>
            <color indexed="81"/>
            <rFont val="Tahoma"/>
            <family val="2"/>
          </rPr>
          <t>Importe del presupuesto</t>
        </r>
      </text>
    </comment>
  </commentList>
</comments>
</file>

<file path=xl/sharedStrings.xml><?xml version="1.0" encoding="utf-8"?>
<sst xmlns="http://schemas.openxmlformats.org/spreadsheetml/2006/main" count="106" uniqueCount="83">
  <si>
    <t/>
  </si>
  <si>
    <t>E20-0082 Mantenimiento de los Sistemas de Telecomunicaciones, Seguridad y Gestión Técnica de la APB así como sus infraestructuras auxiliares de los Puertos de Eivissa y La Savina</t>
  </si>
  <si>
    <t>Código</t>
  </si>
  <si>
    <t>Ud</t>
  </si>
  <si>
    <t>CAPÍTULO Nº1</t>
  </si>
  <si>
    <t>GESTIÓN TÉCNICA, ADMINISTRATIVA Y PLANIFICACION DEL CONTRATO</t>
  </si>
  <si>
    <t>01.1</t>
  </si>
  <si>
    <t>CAPÍTULO Nº2</t>
  </si>
  <si>
    <t>MANTENIMIENTO PREVENTIVO DE LAS INSTALACIONES</t>
  </si>
  <si>
    <t>02.1</t>
  </si>
  <si>
    <t>CAPÍTULO Nº3</t>
  </si>
  <si>
    <t>MANTENIMIENTO CORRECTIVO DE LAS INSTALACIONES</t>
  </si>
  <si>
    <t>03.1</t>
  </si>
  <si>
    <t>CAPÍTULO Nº4</t>
  </si>
  <si>
    <t>TRABAJOS INICIALES</t>
  </si>
  <si>
    <t>INI.01</t>
  </si>
  <si>
    <t>SUMINISTRO E INSTALACIÓN SAI 20KVAS</t>
  </si>
  <si>
    <t>INI.02</t>
  </si>
  <si>
    <t>SUMINISTRO E INSTALACIÓN SAI 5KVAS</t>
  </si>
  <si>
    <t>INI.03</t>
  </si>
  <si>
    <t>SUMINISTRO E INSTALACIÓN CÁMARA IP</t>
  </si>
  <si>
    <t>Suministro e instalación de cámara IP modelo AUTODOME IP starlight 7000i o similar 100% compatible con Bosch. Con Video Analytics, tecnología starlight y transmisión de vídeo de alta definición (HD) de 1080p. Cámara domo PTZ 30x. Que admita alimentación por PoE y por fuente de alimentación. Detalle de las características técnicas de la cámara en el ANEXO IV del PPT.
Se incluye el suministro del cableado, anclajes y pequeño material necesario para la intalación y puesta en servicio.
Se incluye la integración de la cámara en el entorno de visualización de la APB.</t>
  </si>
  <si>
    <t>P.A. A JUSTIFICAR MANTENIMIENTO CORRECTIVO</t>
  </si>
  <si>
    <t>CAPÍTULO Nº1 GESTIÓN TÉCNICA, ADMINISTRATIVA Y PLANIFICACION DEL CONTRATO</t>
  </si>
  <si>
    <t>CAPÍTULO Nº2 MANTENIMIENTO PREVENTIVO DE LAS INSTALACIONES</t>
  </si>
  <si>
    <t>CAPÍTULO Nº3 MANTENIMIENTO CORRECTIVO DE LAS INSTALACIONES</t>
  </si>
  <si>
    <t>CAPÍTULO Nº4 TRABAJOS INICIALES</t>
  </si>
  <si>
    <t>PRESUPUESTO EJECUCION MATERIAL</t>
  </si>
  <si>
    <t>13% GASTOS GENERALES</t>
  </si>
  <si>
    <t>6% BENEFICIO INDUSTRIAL</t>
  </si>
  <si>
    <t>PA A justificar para la adaptación de cualquiera de las instalaciones objeto del mantenimiento a las necesidades de explotación.</t>
  </si>
  <si>
    <t>Gestión técnica mensual del contrato</t>
  </si>
  <si>
    <t>ud Trabajos de gestión y supervisión de los sistemas de telecomunicaciones y seguridad y gestión técnica de la APB, y la gestión y dirección del servicio objeto del presente contrato, incluidas todas las actividades de elaboración de planes e informes demandados, de acuerdo con los requisitos y condicionantes especificados en apartado 2.3.1 del Pliego de Prescripciones Técnicas (PPT) para los puertos de Eivissa y La Savina.</t>
  </si>
  <si>
    <t>ud de Mantenimiento mensual preventivo de las instalaciones, se incluyen todas las operaciones necesarias para asegurar el funcionamiento de las instalaciones de manera constante, con el mejor rendimiento energético posible, conservando permanentemente la seguridad de las personas, de las instalaciones y la defensa del medio ambiente, todo ello según los requisitos y condicionantes especificados en el aparatado 2.3.2 del Pliego de Prescripciones Técnicas (PPT).</t>
  </si>
  <si>
    <t>Mantenimiento preventivo mensual</t>
  </si>
  <si>
    <t>Mantenimiento correctivo mensual</t>
  </si>
  <si>
    <t>ud de Mantenimiento mensual correctivo incluidas  todas las operaciones que se deban realizar, para la vuelta al funcionamiento idóneo del equipo o instalación afectada, ya sean derivadas de las acciones de mantenimiento preventivo como de peticiones y avisos efectuados por el Responsable del Contrato o las personas designadas como consecuencia de avería o rotura, todo ello según los requisitos y condicionantes especificados en el apartado 2.3.4 del Pliego de Prescripciones Técnicas en los puertos de Eivissa y La Savina.</t>
  </si>
  <si>
    <t>Ud. Suministro e instalación de SAI de 20kVA de potencia con una autonomía de 30 minutos a plena carga, con filtro de polvo, tipo on-line de doble conversión, bypass de mantenimiento incorporado, derivación interna (automática y manual), grado de protección IP20, sistema de baterias externo. Modelo: SAI Easy UPS 3S 20 kVA 400 V 3:3 o similar.  Incluye tarjeta para telegestión Ethernet y software. Con el SAI se incluyen las baterías necesarias para garantizar la autonomia prevista. Detalle de las características técnicas tanto del SAI como de la baterias en el ANEXO IV del PPT.
Se incluye el suministro del cableado y pequeño material necesario para la intalación y puesta en servicio.</t>
  </si>
  <si>
    <t>Ud. Suministro e instalación de SAI  de 5 kVA de potencia con una autonomía de 30 minutos a plena carga, tipo on-line de doble conversión, derivación interna (automática y manual), grado de protección IP20, montaje en rack. Modelo: Smart-UPS de APC de 5000 VA 230V o similar. Incluye fijaciones frontales al rack. Incluye tarjeta para telegestión Ethernet y software. Con el SAI se incluyen las baterías necesarias para garantizar la autonomia prevista. Detalle de las características tanto del SAI como de la baterias en el ANEXO IV del PPT.
Se incluye el suministro del cableado, anclajes a rack y pequeño material necesario para la intalación y puesta en servicio.</t>
  </si>
  <si>
    <t>PRESUPUESTO EJECUCIÓN MATERIAL</t>
  </si>
  <si>
    <t>I.V.A. (21%)</t>
  </si>
  <si>
    <t xml:space="preserve">PRESUPUESTO DE EJECUCIÓN POR CONTRATA </t>
  </si>
  <si>
    <t>03.2</t>
  </si>
  <si>
    <t>TOTAL</t>
  </si>
  <si>
    <t>EMPRESA LICITADORA</t>
  </si>
  <si>
    <t>RESUMEN DEL PRESUPUESTO OFERTADO</t>
  </si>
  <si>
    <t>Asciende el presupuesto ofertado de los trabajos sin IVA a  UN MILLON NOVECIENTOS TREINTA Y CINCO MIL QUINIENTOS NOVENTA Y ÚN EUROS CON ONCE CÉNTIMOS (1.935.591,11 €).</t>
  </si>
  <si>
    <t>IMPORTE DE OFERTADO (por 4 años) (SIN IVA).-</t>
  </si>
  <si>
    <t>MODELO DE PROPOSICIÓN ECONÓMICA</t>
  </si>
  <si>
    <t>PRESUPUESTO OFERTADO</t>
  </si>
  <si>
    <t>Plantilla de autocálculo para la presentación de ofertas en la negociación del expediente de</t>
  </si>
  <si>
    <t>MANTENIMIENTO DE LOS GRUPOS ELECTRÓGENOS DE LAS SEÑALES MARÍTIMAS DE MALLORCA</t>
  </si>
  <si>
    <t>Expediente E21-0106</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</si>
  <si>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</si>
  <si>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</si>
  <si>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</si>
  <si>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</si>
  <si>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</si>
  <si>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</si>
  <si>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</si>
  <si>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</si>
  <si>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</si>
  <si>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</si>
  <si>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CAPÍTULO 1 - INICIO DE LOS TRABAJOS</t>
  </si>
  <si>
    <t>Etiquetado de elementos</t>
  </si>
  <si>
    <t>CAPÍTULO 2 - INFORMES</t>
  </si>
  <si>
    <t>Informe de estado de equipos</t>
  </si>
  <si>
    <t>CAPÍTULO 3 - MANTENIMIENTO PREVENTIVO</t>
  </si>
  <si>
    <t>Mantenimiento semestral</t>
  </si>
  <si>
    <t>Mantenimiento anual</t>
  </si>
  <si>
    <t>CAPÍTULO 4 - MANTENIMIENTO CORRECTIVO</t>
  </si>
  <si>
    <t>Mantenimiento correctivo</t>
  </si>
  <si>
    <t>---</t>
  </si>
  <si>
    <t>TOTAL PROPOSICIÓN ECONÓMICA DEL LICITADOR (sin IVA):</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</si>
  <si>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3.500,00 € del mantenimiento correctivo que se mantienen inalterables)</t>
    </r>
  </si>
  <si>
    <t>Plantilla de autocálculo para la presentación de ofertas del expediente de</t>
  </si>
  <si>
    <t>PROPOSICIÓN ECONÓMICA</t>
  </si>
  <si>
    <t>-</t>
  </si>
  <si>
    <t>IMPORTE POR CUATRO (4) AÑOS (SIN IVA)</t>
  </si>
  <si>
    <t>GASTOS GENERALES</t>
  </si>
  <si>
    <t>BENEFICIO INDUSTRIAL</t>
  </si>
  <si>
    <t>UD</t>
  </si>
  <si>
    <t>P.A.</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</si>
</sst>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4" formatCode="_-* #,##0.00\ &quot;€&quot;_-;\-* #,##0.00\ &quot;€&quot;_-;_-* &quot;-&quot;??\ &quot;€&quot;_-;_-@_-"/>
    <numFmt numFmtId="43" formatCode="_-* #,##0.00\ _€_-;\-* #,##0.00\ _€_-;_-* &quot;-&quot;??\ _€_-;_-@_-"/>
    <numFmt numFmtId="164" formatCode="_-* #,##0.00_-;\-* #,##0.00_-;_-* &quot;-&quot;??_-;_-@_-"/>
    <numFmt numFmtId="165" formatCode="0.000"/>
    <numFmt numFmtId="166" formatCode="#,##0.00\ &quot;€&quot;"/>
  </numFmts>
  <fonts count="40" x14ac:knownFonts="1">
    <font>
      <sz val="11"/>
      <color theme="1"/>
      <name val="Calibri"/>
      <family val="2"/>
      <scheme val="minor"/>
    </font>
    <font>
      <sz val="11"/>
      <color theme="1"/>
      <name val="Calibri"/>
      <family val="2"/>
      <scheme val="minor"/>
    </font>
    <font>
      <b/>
      <sz val="11"/>
      <color theme="1"/>
      <name val="Calibri"/>
      <family val="2"/>
      <scheme val="minor"/>
    </font>
    <font>
      <b/>
      <sz val="10"/>
      <color theme="1"/>
      <name val="Calibri"/>
      <family val="2"/>
      <scheme val="minor"/>
    </font>
    <font>
      <b/>
      <sz val="12"/>
      <color theme="1"/>
      <name val="Arial"/>
      <family val="2"/>
    </font>
    <font>
      <b/>
      <sz val="14"/>
      <color theme="1"/>
      <name val="Arial"/>
      <family val="2"/>
    </font>
    <font>
      <b/>
      <sz val="14"/>
      <color theme="1"/>
      <name val="Calibri"/>
      <family val="2"/>
      <scheme val="minor"/>
    </font>
    <font>
      <b/>
      <sz val="8"/>
      <color theme="1"/>
      <name val="Calibri"/>
      <family val="2"/>
      <scheme val="minor"/>
    </font>
    <font>
      <sz val="8"/>
      <color theme="1"/>
      <name val="Calibri"/>
      <family val="2"/>
      <scheme val="minor"/>
    </font>
    <font>
      <sz val="10"/>
      <name val="Arial"/>
      <family val="2"/>
    </font>
    <font>
      <b/>
      <sz val="10"/>
      <color theme="1"/>
      <name val="Arial"/>
      <family val="2"/>
    </font>
    <font>
      <sz val="11"/>
      <name val="Arial"/>
      <family val="2"/>
    </font>
    <font>
      <sz val="11"/>
      <color theme="1"/>
      <name val="Arial"/>
      <family val="2"/>
    </font>
    <font>
      <b/>
      <sz val="9"/>
      <color indexed="81"/>
      <name val="Tahoma"/>
      <family val="2"/>
    </font>
    <font>
      <sz val="8"/>
      <name val="Calibri"/>
      <family val="2"/>
      <scheme val="minor"/>
    </font>
    <font>
      <sz val="10"/>
      <color theme="1"/>
      <name val="Calibri"/>
      <family val="2"/>
      <scheme val="minor"/>
    </font>
    <font>
      <sz val="12"/>
      <name val="Times New Roman"/>
      <family val="1"/>
    </font>
    <font>
      <sz val="8"/>
      <color indexed="8"/>
      <name val="Arial"/>
      <family val="2"/>
    </font>
    <font>
      <sz val="8"/>
      <name val="Arial"/>
      <family val="2"/>
    </font>
    <font>
      <sz val="11"/>
      <color rgb="FF000000"/>
      <name val="Calibri"/>
      <family val="2"/>
      <charset val="1"/>
    </font>
    <font>
      <sz val="11"/>
      <color indexed="8"/>
      <name val="Calibri"/>
      <family val="2"/>
      <charset val="1"/>
    </font>
    <font>
      <b/>
      <u/>
      <sz val="10"/>
      <color theme="1"/>
      <name val="Calibri"/>
      <family val="2"/>
      <scheme val="minor"/>
    </font>
    <font>
      <b/>
      <sz val="10"/>
      <color rgb="FFFF0000"/>
      <name val="Calibri"/>
      <family val="2"/>
      <scheme val="minor"/>
    </font>
    <font>
      <b/>
      <sz val="11"/>
      <color rgb="FFFF0000"/>
      <name val="Calibri"/>
      <family val="2"/>
      <scheme val="minor"/>
    </font>
    <font>
      <sz val="10"/>
      <color rgb="FF000000"/>
      <name val="Calibri"/>
      <family val="2"/>
    </font>
    <font>
      <sz val="11"/>
      <color theme="1"/>
      <name val="Calibri"/>
      <family val="2"/>
    </font>
    <font>
      <b/>
      <sz val="14"/>
      <color rgb="FF000000"/>
      <name val="Calibri"/>
      <family val="2"/>
    </font>
    <font>
      <b/>
      <sz val="10"/>
      <color rgb="FF000000"/>
      <name val="Calibri"/>
      <family val="2"/>
    </font>
    <font>
      <b/>
      <sz val="16"/>
      <color rgb="FF000000"/>
      <name val="Calibri"/>
      <family val="2"/>
    </font>
    <font>
      <i/>
      <sz val="11"/>
      <color rgb="FFFF0000"/>
      <name val="Calibri"/>
      <family val="2"/>
    </font>
    <font>
      <b/>
      <sz val="12"/>
      <color rgb="FF000000"/>
      <name val="Calibri"/>
      <family val="2"/>
    </font>
    <font>
      <b/>
      <i/>
      <sz val="11"/>
      <color rgb="FF000000"/>
      <name val="Calibri"/>
      <family val="2"/>
    </font>
    <font>
      <sz val="8"/>
      <color rgb="FF000000"/>
      <name val="Calibri"/>
      <family val="2"/>
    </font>
    <font>
      <i/>
      <sz val="11"/>
      <color rgb="FF000000"/>
      <name val="Arial Narrow"/>
      <family val="2"/>
    </font>
    <font>
      <b/>
      <i/>
      <sz val="11"/>
      <color rgb="FF000000"/>
      <name val="Arial Narrow"/>
      <family val="2"/>
    </font>
    <font>
      <i/>
      <sz val="11"/>
      <color rgb="FF000000"/>
      <name val="Calibri"/>
      <family val="2"/>
    </font>
    <font>
      <b/>
      <sz val="11"/>
      <color rgb="FF000000"/>
      <name val="Calibri"/>
      <family val="2"/>
    </font>
    <font>
      <b/>
      <i/>
      <sz val="12"/>
      <color rgb="FF000000"/>
      <name val="Calibri"/>
      <family val="2"/>
    </font>
    <font>
      <b/>
      <i/>
      <sz val="11"/>
      <color rgb="FFFF0000"/>
      <name val="Calibri"/>
      <family val="2"/>
    </font>
    <font>
      <b/>
      <i/>
      <sz val="9"/>
      <color theme="1"/>
      <name val="Calibri"/>
      <family val="2"/>
      <scheme val="minor"/>
    </font>
  </fonts>
  <fills count="14">
    <fill>
      <patternFill patternType="none"/>
    </fill>
    <fill>
      <patternFill patternType="gray125"/>
    </fill>
    <fill>
      <patternFill patternType="solid">
        <fgColor indexed="22"/>
        <bgColor indexed="64"/>
      </patternFill>
    </fill>
    <fill>
      <patternFill patternType="solid">
        <fgColor indexed="26"/>
        <bgColor indexed="64"/>
      </patternFill>
    </fill>
    <fill>
      <patternFill patternType="solid">
        <fgColor rgb="FFFFC000"/>
        <bgColor indexed="64"/>
      </patternFill>
    </fill>
    <fill>
      <patternFill patternType="solid">
        <fgColor rgb="FFD9D9D9"/>
        <bgColor rgb="FF000000"/>
      </patternFill>
    </fill>
    <fill>
      <patternFill patternType="solid">
        <fgColor rgb="FFFFFFFF"/>
        <bgColor rgb="FF000000"/>
      </patternFill>
    </fill>
    <fill>
      <patternFill patternType="solid">
        <fgColor rgb="FF808080"/>
        <bgColor rgb="FF000000"/>
      </patternFill>
    </fill>
    <fill>
      <patternFill patternType="solid">
        <fgColor rgb="FFFFC000"/>
        <bgColor rgb="FF000000"/>
      </patternFill>
    </fill>
    <fill>
      <patternFill patternType="solid">
        <fgColor rgb="FFF79646"/>
        <bgColor rgb="FF000000"/>
      </patternFill>
    </fill>
    <fill>
      <patternFill patternType="solid">
        <fgColor theme="0" tint="-0.499984740745262"/>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theme="0" tint="-0.249977111117893"/>
        <bgColor rgb="FF000000"/>
      </patternFill>
    </fill>
  </fills>
  <borders count="26">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10">
    <xf numFmtId="0" fontId="0" fillId="0" borderId="0"/>
    <xf numFmtId="43" fontId="1" fillId="0" borderId="0" applyFont="0" applyFill="0" applyBorder="0" applyAlignment="0" applyProtection="0"/>
    <xf numFmtId="0" fontId="9" fillId="0" borderId="0"/>
    <xf numFmtId="44" fontId="1" fillId="0" borderId="0" applyFont="0" applyFill="0" applyBorder="0" applyAlignment="0" applyProtection="0"/>
    <xf numFmtId="164" fontId="1" fillId="0" borderId="0" applyFont="0" applyFill="0" applyBorder="0" applyAlignment="0" applyProtection="0"/>
    <xf numFmtId="43" fontId="1" fillId="0" borderId="0" applyFont="0" applyFill="0" applyBorder="0" applyAlignment="0" applyProtection="0"/>
    <xf numFmtId="0" fontId="19" fillId="0" borderId="0"/>
    <xf numFmtId="44" fontId="19" fillId="0" borderId="0" applyFont="0" applyFill="0" applyBorder="0" applyAlignment="0" applyProtection="0"/>
    <xf numFmtId="0" fontId="20" fillId="0" borderId="0"/>
    <xf numFmtId="9" fontId="1" fillId="0" borderId="0" applyFont="0" applyFill="0" applyBorder="0" applyAlignment="0" applyProtection="0"/>
  </cellStyleXfs>
  <cellXfs count="166">
    <xf numFmtId="0" fontId="0" fillId="0" borderId="0" xfId="0"/>
    <xf numFmtId="0" fontId="8" fillId="0" borderId="0" xfId="0" applyFont="1" applyFill="1" applyAlignment="1">
      <alignment vertical="top"/>
    </xf>
    <xf numFmtId="0" fontId="8" fillId="2" borderId="0" xfId="0" applyFont="1" applyFill="1" applyAlignment="1">
      <alignment vertical="top"/>
    </xf>
    <xf numFmtId="0" fontId="8" fillId="2" borderId="0" xfId="0" applyFont="1" applyFill="1" applyAlignment="1">
      <alignment vertical="top" wrapText="1"/>
    </xf>
    <xf numFmtId="0" fontId="0" fillId="0" borderId="0" xfId="0" applyFill="1"/>
    <xf numFmtId="0" fontId="11" fillId="0" borderId="0" xfId="0" applyFont="1" applyAlignment="1">
      <alignment horizontal="centerContinuous"/>
    </xf>
    <xf numFmtId="0" fontId="9" fillId="0" borderId="0" xfId="0" applyFont="1" applyAlignment="1"/>
    <xf numFmtId="4" fontId="11" fillId="0" borderId="0" xfId="0" applyNumberFormat="1" applyFont="1" applyAlignment="1">
      <alignment horizontal="centerContinuous"/>
    </xf>
    <xf numFmtId="0" fontId="11" fillId="0" borderId="0" xfId="0" applyFont="1"/>
    <xf numFmtId="0" fontId="11" fillId="0" borderId="0" xfId="0" applyFont="1" applyAlignment="1">
      <alignment horizontal="center"/>
    </xf>
    <xf numFmtId="0" fontId="11" fillId="0" borderId="0" xfId="0" applyFont="1" applyAlignment="1">
      <alignment horizontal="center" vertical="top" wrapText="1"/>
    </xf>
    <xf numFmtId="165" fontId="11" fillId="0" borderId="0" xfId="0" applyNumberFormat="1" applyFont="1"/>
    <xf numFmtId="4" fontId="11" fillId="0" borderId="0" xfId="0" applyNumberFormat="1" applyFont="1"/>
    <xf numFmtId="0" fontId="12" fillId="0" borderId="0" xfId="0" applyFont="1"/>
    <xf numFmtId="0" fontId="0" fillId="0" borderId="0" xfId="0"/>
    <xf numFmtId="0" fontId="0" fillId="0" borderId="0" xfId="0"/>
    <xf numFmtId="44" fontId="10" fillId="3" borderId="3" xfId="3" applyFont="1" applyFill="1" applyBorder="1" applyAlignment="1">
      <alignment vertical="center"/>
    </xf>
    <xf numFmtId="49" fontId="4" fillId="0" borderId="0" xfId="0" applyNumberFormat="1" applyFont="1" applyAlignment="1">
      <alignment horizontal="left" vertical="top" wrapText="1"/>
    </xf>
    <xf numFmtId="0" fontId="15" fillId="0" borderId="0" xfId="0" applyFont="1" applyFill="1"/>
    <xf numFmtId="49" fontId="5" fillId="0" borderId="0" xfId="0" applyNumberFormat="1" applyFont="1" applyFill="1" applyAlignment="1">
      <alignment vertical="top"/>
    </xf>
    <xf numFmtId="0" fontId="3" fillId="0" borderId="0" xfId="0" applyFont="1" applyFill="1" applyAlignment="1">
      <alignment vertical="top"/>
    </xf>
    <xf numFmtId="4" fontId="10" fillId="3" borderId="1" xfId="0" applyNumberFormat="1" applyFont="1" applyFill="1" applyBorder="1" applyAlignment="1">
      <alignment horizontal="left" vertical="center"/>
    </xf>
    <xf numFmtId="4" fontId="10" fillId="3" borderId="2" xfId="0" applyNumberFormat="1" applyFont="1" applyFill="1" applyBorder="1" applyAlignment="1">
      <alignment horizontal="left" vertical="center"/>
    </xf>
    <xf numFmtId="4" fontId="10" fillId="3" borderId="2" xfId="0" applyNumberFormat="1" applyFont="1" applyFill="1" applyBorder="1" applyAlignment="1">
      <alignment vertical="center"/>
    </xf>
    <xf numFmtId="1" fontId="16" fillId="0" borderId="0" xfId="0" applyNumberFormat="1" applyFont="1" applyBorder="1"/>
    <xf numFmtId="1" fontId="9" fillId="0" borderId="0" xfId="0" applyNumberFormat="1" applyFont="1" applyBorder="1"/>
    <xf numFmtId="44" fontId="8" fillId="0" borderId="0" xfId="3" applyFont="1" applyFill="1" applyAlignment="1">
      <alignment vertical="top"/>
    </xf>
    <xf numFmtId="49" fontId="4" fillId="0" borderId="0" xfId="0" applyNumberFormat="1" applyFont="1" applyAlignment="1">
      <alignment vertical="top" wrapText="1"/>
    </xf>
    <xf numFmtId="0" fontId="8" fillId="0" borderId="0" xfId="0" applyFont="1"/>
    <xf numFmtId="44" fontId="0" fillId="0" borderId="0" xfId="3" applyFont="1"/>
    <xf numFmtId="44" fontId="10" fillId="0" borderId="0" xfId="3" applyFont="1" applyFill="1" applyBorder="1" applyAlignment="1">
      <alignment vertical="center"/>
    </xf>
    <xf numFmtId="44" fontId="18" fillId="0" borderId="0" xfId="3" applyFont="1" applyBorder="1" applyAlignment="1">
      <alignment horizontal="right"/>
    </xf>
    <xf numFmtId="1" fontId="17" fillId="0" borderId="0" xfId="0" applyNumberFormat="1" applyFont="1" applyBorder="1" applyAlignment="1"/>
    <xf numFmtId="1" fontId="17" fillId="0" borderId="0" xfId="0" applyNumberFormat="1" applyFont="1" applyBorder="1" applyAlignment="1">
      <alignment horizontal="right"/>
    </xf>
    <xf numFmtId="49" fontId="21" fillId="4" borderId="0" xfId="0" applyNumberFormat="1" applyFont="1" applyFill="1"/>
    <xf numFmtId="0" fontId="21" fillId="4" borderId="0" xfId="0" applyFont="1" applyFill="1"/>
    <xf numFmtId="0" fontId="0" fillId="0" borderId="0" xfId="0" applyAlignment="1">
      <alignment horizontal="center" vertical="center"/>
    </xf>
    <xf numFmtId="0" fontId="3" fillId="0" borderId="1" xfId="0" applyFont="1" applyFill="1" applyBorder="1"/>
    <xf numFmtId="0" fontId="3" fillId="0" borderId="2" xfId="0" applyFont="1" applyFill="1" applyBorder="1"/>
    <xf numFmtId="0" fontId="0" fillId="0" borderId="2" xfId="0" applyBorder="1"/>
    <xf numFmtId="0" fontId="0" fillId="0" borderId="3" xfId="0" applyBorder="1"/>
    <xf numFmtId="0" fontId="23" fillId="0" borderId="0" xfId="0" applyFont="1" applyAlignment="1">
      <alignment horizontal="center" vertical="center"/>
    </xf>
    <xf numFmtId="0" fontId="9" fillId="0" borderId="0" xfId="0" applyFont="1" applyAlignment="1">
      <alignment horizontal="justify" vertical="justify"/>
    </xf>
    <xf numFmtId="1" fontId="17" fillId="0" borderId="0" xfId="0" applyNumberFormat="1" applyFont="1" applyBorder="1" applyAlignment="1">
      <alignment horizontal="right" wrapText="1"/>
    </xf>
    <xf numFmtId="49" fontId="4" fillId="0" borderId="0" xfId="0" applyNumberFormat="1" applyFont="1" applyAlignment="1">
      <alignment horizontal="justify" vertical="top" wrapText="1"/>
    </xf>
    <xf numFmtId="4" fontId="10" fillId="0" borderId="0" xfId="0" applyNumberFormat="1" applyFont="1" applyFill="1" applyBorder="1" applyAlignment="1">
      <alignment vertical="center"/>
    </xf>
    <xf numFmtId="4" fontId="10" fillId="3" borderId="1" xfId="0" applyNumberFormat="1" applyFont="1" applyFill="1" applyBorder="1" applyAlignment="1">
      <alignment horizontal="left" vertical="center"/>
    </xf>
    <xf numFmtId="4" fontId="10" fillId="3" borderId="2" xfId="0" applyNumberFormat="1" applyFont="1" applyFill="1" applyBorder="1" applyAlignment="1">
      <alignment horizontal="left" vertical="center"/>
    </xf>
    <xf numFmtId="0" fontId="24" fillId="5" borderId="5" xfId="0" applyFont="1" applyFill="1" applyBorder="1" applyAlignment="1" applyProtection="1">
      <alignment horizontal="center" wrapText="1"/>
    </xf>
    <xf numFmtId="0" fontId="24" fillId="5" borderId="6" xfId="0" applyFont="1" applyFill="1" applyBorder="1" applyAlignment="1" applyProtection="1">
      <alignment horizontal="center" wrapText="1"/>
    </xf>
    <xf numFmtId="0" fontId="24" fillId="5" borderId="7" xfId="0" applyFont="1" applyFill="1" applyBorder="1" applyAlignment="1" applyProtection="1">
      <alignment horizontal="center" wrapText="1"/>
    </xf>
    <xf numFmtId="0" fontId="25" fillId="0" borderId="0" xfId="0" applyFont="1" applyFill="1" applyBorder="1" applyProtection="1"/>
    <xf numFmtId="0" fontId="26" fillId="5" borderId="8" xfId="0" applyFont="1" applyFill="1" applyBorder="1" applyAlignment="1" applyProtection="1">
      <alignment horizontal="center" vertical="center" wrapText="1"/>
    </xf>
    <xf numFmtId="0" fontId="26" fillId="5" borderId="0" xfId="0" applyFont="1" applyFill="1" applyBorder="1" applyAlignment="1" applyProtection="1">
      <alignment horizontal="center" vertical="center" wrapText="1"/>
    </xf>
    <xf numFmtId="0" fontId="26" fillId="5" borderId="9" xfId="0" applyFont="1" applyFill="1" applyBorder="1" applyAlignment="1" applyProtection="1">
      <alignment horizontal="center" vertical="center" wrapText="1"/>
    </xf>
    <xf numFmtId="0" fontId="27" fillId="5" borderId="10" xfId="0" applyFont="1" applyFill="1" applyBorder="1" applyAlignment="1" applyProtection="1">
      <alignment horizontal="center" vertical="top" wrapText="1"/>
    </xf>
    <xf numFmtId="0" fontId="27" fillId="5" borderId="11" xfId="0" applyFont="1" applyFill="1" applyBorder="1" applyAlignment="1" applyProtection="1">
      <alignment horizontal="center" vertical="top" wrapText="1"/>
    </xf>
    <xf numFmtId="0" fontId="27" fillId="5" borderId="12" xfId="0" applyFont="1" applyFill="1" applyBorder="1" applyAlignment="1" applyProtection="1">
      <alignment horizontal="center" vertical="top" wrapText="1"/>
    </xf>
    <xf numFmtId="0" fontId="25" fillId="5" borderId="0" xfId="0" applyFont="1" applyFill="1" applyBorder="1" applyProtection="1"/>
    <xf numFmtId="0" fontId="28" fillId="5" borderId="0" xfId="0" applyFont="1" applyFill="1" applyBorder="1" applyAlignment="1" applyProtection="1">
      <alignment horizontal="center" vertical="center" wrapText="1"/>
    </xf>
    <xf numFmtId="0" fontId="29" fillId="5" borderId="0" xfId="0" applyFont="1" applyFill="1" applyBorder="1" applyAlignment="1" applyProtection="1">
      <alignment horizontal="center" vertical="center"/>
    </xf>
    <xf numFmtId="0" fontId="30" fillId="5" borderId="0" xfId="0" applyFont="1" applyFill="1" applyBorder="1" applyAlignment="1" applyProtection="1">
      <alignment horizontal="center" vertical="center" wrapText="1"/>
    </xf>
    <xf numFmtId="0" fontId="30" fillId="6" borderId="5" xfId="0" applyFont="1" applyFill="1" applyBorder="1" applyAlignment="1" applyProtection="1">
      <alignment horizontal="center" vertical="center" wrapText="1"/>
      <protection locked="0"/>
    </xf>
    <xf numFmtId="0" fontId="30" fillId="6" borderId="6" xfId="0" applyFont="1" applyFill="1" applyBorder="1" applyAlignment="1" applyProtection="1">
      <alignment horizontal="center" vertical="center" wrapText="1"/>
      <protection locked="0"/>
    </xf>
    <xf numFmtId="0" fontId="30" fillId="6" borderId="7" xfId="0" applyFont="1" applyFill="1" applyBorder="1" applyAlignment="1" applyProtection="1">
      <alignment horizontal="center" vertical="center" wrapText="1"/>
      <protection locked="0"/>
    </xf>
    <xf numFmtId="0" fontId="30" fillId="6" borderId="10" xfId="0" applyFont="1" applyFill="1" applyBorder="1" applyAlignment="1" applyProtection="1">
      <alignment horizontal="center" vertical="center" wrapText="1"/>
      <protection locked="0"/>
    </xf>
    <xf numFmtId="0" fontId="30" fillId="6" borderId="11" xfId="0" applyFont="1" applyFill="1" applyBorder="1" applyAlignment="1" applyProtection="1">
      <alignment horizontal="center" vertical="center" wrapText="1"/>
      <protection locked="0"/>
    </xf>
    <xf numFmtId="0" fontId="30" fillId="6" borderId="12" xfId="0" applyFont="1" applyFill="1" applyBorder="1" applyAlignment="1" applyProtection="1">
      <alignment horizontal="center" vertical="center" wrapText="1"/>
      <protection locked="0"/>
    </xf>
    <xf numFmtId="0" fontId="31" fillId="5" borderId="4" xfId="0" applyFont="1" applyFill="1" applyBorder="1" applyAlignment="1" applyProtection="1">
      <alignment vertical="center" wrapText="1"/>
    </xf>
    <xf numFmtId="0" fontId="31" fillId="5" borderId="4" xfId="0" applyFont="1" applyFill="1" applyBorder="1" applyAlignment="1" applyProtection="1">
      <alignment horizontal="center" vertical="center" wrapText="1"/>
    </xf>
    <xf numFmtId="4" fontId="32" fillId="0" borderId="0" xfId="0" applyNumberFormat="1" applyFont="1" applyFill="1" applyBorder="1" applyAlignment="1">
      <alignment vertical="top"/>
    </xf>
    <xf numFmtId="0" fontId="33" fillId="7" borderId="13" xfId="0" applyFont="1" applyFill="1" applyBorder="1" applyAlignment="1" applyProtection="1">
      <alignment horizontal="center" vertical="center" wrapText="1"/>
    </xf>
    <xf numFmtId="0" fontId="34" fillId="7" borderId="14" xfId="0" applyFont="1" applyFill="1" applyBorder="1" applyAlignment="1" applyProtection="1">
      <alignment vertical="center" wrapText="1"/>
    </xf>
    <xf numFmtId="2" fontId="33" fillId="7" borderId="14" xfId="0" applyNumberFormat="1" applyFont="1" applyFill="1" applyBorder="1" applyAlignment="1" applyProtection="1">
      <alignment vertical="center" wrapText="1"/>
    </xf>
    <xf numFmtId="166" fontId="33" fillId="7" borderId="14" xfId="0" applyNumberFormat="1" applyFont="1" applyFill="1" applyBorder="1" applyAlignment="1" applyProtection="1">
      <alignment vertical="center" wrapText="1"/>
    </xf>
    <xf numFmtId="166" fontId="33" fillId="7" borderId="14" xfId="0" applyNumberFormat="1" applyFont="1" applyFill="1" applyBorder="1" applyAlignment="1" applyProtection="1">
      <alignment vertical="center" wrapText="1"/>
      <protection locked="0"/>
    </xf>
    <xf numFmtId="166" fontId="33" fillId="7" borderId="15" xfId="0" applyNumberFormat="1" applyFont="1" applyFill="1" applyBorder="1" applyAlignment="1" applyProtection="1">
      <alignment vertical="center" wrapText="1"/>
    </xf>
    <xf numFmtId="0" fontId="33" fillId="5" borderId="13" xfId="0" applyFont="1" applyFill="1" applyBorder="1" applyAlignment="1" applyProtection="1">
      <alignment horizontal="center" vertical="center" wrapText="1"/>
    </xf>
    <xf numFmtId="0" fontId="33" fillId="5" borderId="14" xfId="0" applyFont="1" applyFill="1" applyBorder="1" applyAlignment="1" applyProtection="1">
      <alignment vertical="center" wrapText="1"/>
    </xf>
    <xf numFmtId="2" fontId="33" fillId="5" borderId="14" xfId="0" applyNumberFormat="1" applyFont="1" applyFill="1" applyBorder="1" applyAlignment="1" applyProtection="1">
      <alignment vertical="center" wrapText="1"/>
    </xf>
    <xf numFmtId="166" fontId="33" fillId="5" borderId="14" xfId="0" applyNumberFormat="1" applyFont="1" applyFill="1" applyBorder="1" applyAlignment="1" applyProtection="1">
      <alignment vertical="center" wrapText="1"/>
    </xf>
    <xf numFmtId="166" fontId="33" fillId="6" borderId="14" xfId="0" applyNumberFormat="1" applyFont="1" applyFill="1" applyBorder="1" applyAlignment="1" applyProtection="1">
      <alignment vertical="center" wrapText="1"/>
      <protection locked="0"/>
    </xf>
    <xf numFmtId="166" fontId="33" fillId="5" borderId="15" xfId="0" applyNumberFormat="1" applyFont="1" applyFill="1" applyBorder="1" applyAlignment="1" applyProtection="1">
      <alignment vertical="center" wrapText="1"/>
    </xf>
    <xf numFmtId="166" fontId="33" fillId="5" borderId="14" xfId="0" quotePrefix="1" applyNumberFormat="1" applyFont="1" applyFill="1" applyBorder="1" applyAlignment="1" applyProtection="1">
      <alignment horizontal="center" vertical="center" wrapText="1"/>
    </xf>
    <xf numFmtId="0" fontId="35" fillId="5" borderId="6" xfId="0" applyFont="1" applyFill="1" applyBorder="1" applyAlignment="1" applyProtection="1">
      <alignment vertical="center" wrapText="1"/>
    </xf>
    <xf numFmtId="0" fontId="35" fillId="5" borderId="16" xfId="0" applyFont="1" applyFill="1" applyBorder="1" applyAlignment="1" applyProtection="1">
      <alignment vertical="center" wrapText="1"/>
    </xf>
    <xf numFmtId="166" fontId="34" fillId="5" borderId="17" xfId="0" applyNumberFormat="1" applyFont="1" applyFill="1" applyBorder="1" applyAlignment="1" applyProtection="1">
      <alignment vertical="center" wrapText="1"/>
    </xf>
    <xf numFmtId="0" fontId="35" fillId="5" borderId="18" xfId="0" applyFont="1" applyFill="1" applyBorder="1" applyAlignment="1" applyProtection="1">
      <alignment vertical="center" wrapText="1"/>
    </xf>
    <xf numFmtId="166" fontId="34" fillId="8" borderId="19" xfId="0" applyNumberFormat="1" applyFont="1" applyFill="1" applyBorder="1" applyAlignment="1" applyProtection="1">
      <alignment vertical="center" wrapText="1"/>
    </xf>
    <xf numFmtId="49" fontId="32" fillId="0" borderId="0" xfId="0" applyNumberFormat="1" applyFont="1" applyFill="1" applyBorder="1" applyAlignment="1">
      <alignment vertical="top" wrapText="1"/>
    </xf>
    <xf numFmtId="0" fontId="25" fillId="5" borderId="0" xfId="0" applyFont="1" applyFill="1" applyBorder="1" applyAlignment="1" applyProtection="1">
      <alignment horizontal="center" wrapText="1"/>
    </xf>
    <xf numFmtId="0" fontId="36" fillId="5" borderId="0" xfId="0" applyFont="1" applyFill="1" applyBorder="1" applyAlignment="1" applyProtection="1">
      <alignment horizontal="right" vertical="center" wrapText="1"/>
    </xf>
    <xf numFmtId="166" fontId="37" fillId="9" borderId="1" xfId="0" applyNumberFormat="1" applyFont="1" applyFill="1" applyBorder="1" applyAlignment="1" applyProtection="1">
      <alignment horizontal="center" vertical="center" wrapText="1"/>
    </xf>
    <xf numFmtId="166" fontId="37" fillId="9" borderId="3" xfId="0" applyNumberFormat="1" applyFont="1" applyFill="1" applyBorder="1" applyAlignment="1" applyProtection="1">
      <alignment horizontal="center" vertical="center" wrapText="1"/>
    </xf>
    <xf numFmtId="0" fontId="29" fillId="5" borderId="0" xfId="0" applyFont="1" applyFill="1" applyBorder="1" applyAlignment="1" applyProtection="1">
      <alignment horizontal="left" wrapText="1" indent="38"/>
    </xf>
    <xf numFmtId="0" fontId="29" fillId="5" borderId="0" xfId="0" applyFont="1" applyFill="1" applyBorder="1" applyAlignment="1" applyProtection="1">
      <alignment horizontal="left" indent="38"/>
    </xf>
    <xf numFmtId="0" fontId="30" fillId="5" borderId="0" xfId="0" applyFont="1" applyFill="1" applyBorder="1" applyAlignment="1" applyProtection="1">
      <alignment horizontal="right" vertical="center" wrapText="1"/>
    </xf>
    <xf numFmtId="0" fontId="30" fillId="5" borderId="9" xfId="0" applyFont="1" applyFill="1" applyBorder="1" applyAlignment="1" applyProtection="1">
      <alignment horizontal="right" vertical="center" wrapText="1"/>
    </xf>
    <xf numFmtId="49" fontId="8" fillId="11" borderId="0" xfId="0" applyNumberFormat="1" applyFont="1" applyFill="1" applyAlignment="1">
      <alignment vertical="top"/>
    </xf>
    <xf numFmtId="4" fontId="8" fillId="11" borderId="0" xfId="0" applyNumberFormat="1" applyFont="1" applyFill="1" applyAlignment="1">
      <alignment vertical="top"/>
    </xf>
    <xf numFmtId="44" fontId="0" fillId="11" borderId="0" xfId="0" applyNumberFormat="1" applyFill="1"/>
    <xf numFmtId="44" fontId="0" fillId="10" borderId="0" xfId="0" applyNumberFormat="1" applyFill="1"/>
    <xf numFmtId="0" fontId="0" fillId="11" borderId="0" xfId="0" applyFill="1"/>
    <xf numFmtId="44" fontId="0" fillId="11" borderId="0" xfId="3" applyFont="1" applyFill="1"/>
    <xf numFmtId="44" fontId="8" fillId="11" borderId="0" xfId="3" applyFont="1" applyFill="1" applyAlignment="1">
      <alignment vertical="top"/>
    </xf>
    <xf numFmtId="49" fontId="6" fillId="11" borderId="0" xfId="0" applyNumberFormat="1" applyFont="1" applyFill="1" applyAlignment="1">
      <alignment vertical="top"/>
    </xf>
    <xf numFmtId="0" fontId="6" fillId="11" borderId="0" xfId="0" applyFont="1" applyFill="1" applyAlignment="1">
      <alignment vertical="top"/>
    </xf>
    <xf numFmtId="49" fontId="39" fillId="12" borderId="14" xfId="0" applyNumberFormat="1" applyFont="1" applyFill="1" applyBorder="1" applyAlignment="1">
      <alignment horizontal="center" vertical="center" wrapText="1"/>
    </xf>
    <xf numFmtId="49" fontId="8" fillId="11" borderId="0" xfId="0" applyNumberFormat="1" applyFont="1" applyFill="1" applyAlignment="1">
      <alignment vertical="top" wrapText="1"/>
    </xf>
    <xf numFmtId="0" fontId="2" fillId="11" borderId="0" xfId="0" applyFont="1" applyFill="1"/>
    <xf numFmtId="44" fontId="2" fillId="11" borderId="0" xfId="3" applyFont="1" applyFill="1"/>
    <xf numFmtId="0" fontId="2" fillId="11" borderId="0" xfId="0" applyFont="1" applyFill="1" applyAlignment="1">
      <alignment vertical="top" wrapText="1"/>
    </xf>
    <xf numFmtId="4" fontId="10" fillId="12" borderId="1" xfId="2" applyNumberFormat="1" applyFont="1" applyFill="1" applyBorder="1" applyAlignment="1">
      <alignment horizontal="left" vertical="center"/>
    </xf>
    <xf numFmtId="4" fontId="10" fillId="12" borderId="2" xfId="2" applyNumberFormat="1" applyFont="1" applyFill="1" applyBorder="1" applyAlignment="1">
      <alignment horizontal="left" vertical="center"/>
    </xf>
    <xf numFmtId="4" fontId="10" fillId="12" borderId="2" xfId="2" applyNumberFormat="1" applyFont="1" applyFill="1" applyBorder="1" applyAlignment="1">
      <alignment vertical="center"/>
    </xf>
    <xf numFmtId="44" fontId="10" fillId="12" borderId="3" xfId="3" applyFont="1" applyFill="1" applyBorder="1" applyAlignment="1">
      <alignment vertical="center"/>
    </xf>
    <xf numFmtId="44" fontId="0" fillId="12" borderId="1" xfId="0" applyNumberFormat="1" applyFill="1" applyBorder="1"/>
    <xf numFmtId="9" fontId="2" fillId="11" borderId="0" xfId="0" applyNumberFormat="1" applyFont="1" applyFill="1"/>
    <xf numFmtId="9" fontId="0" fillId="0" borderId="20" xfId="9" applyFont="1" applyBorder="1"/>
    <xf numFmtId="44" fontId="10" fillId="12" borderId="2" xfId="3" applyFont="1" applyFill="1" applyBorder="1" applyAlignment="1">
      <alignment vertical="center"/>
    </xf>
    <xf numFmtId="9" fontId="0" fillId="0" borderId="17" xfId="9" applyFont="1" applyBorder="1"/>
    <xf numFmtId="166" fontId="34" fillId="13" borderId="3" xfId="0" applyNumberFormat="1" applyFont="1" applyFill="1" applyBorder="1" applyAlignment="1" applyProtection="1">
      <alignment vertical="center" wrapText="1"/>
    </xf>
    <xf numFmtId="44" fontId="0" fillId="0" borderId="14" xfId="3" applyFont="1" applyFill="1" applyBorder="1"/>
    <xf numFmtId="9" fontId="0" fillId="11" borderId="0" xfId="0" applyNumberFormat="1" applyFill="1"/>
    <xf numFmtId="0" fontId="22" fillId="11" borderId="0" xfId="0" applyFont="1" applyFill="1" applyAlignment="1">
      <alignment horizontal="center" vertical="center"/>
    </xf>
    <xf numFmtId="49" fontId="4" fillId="11" borderId="0" xfId="0" applyNumberFormat="1" applyFont="1" applyFill="1" applyAlignment="1">
      <alignment horizontal="center" vertical="top" wrapText="1"/>
    </xf>
    <xf numFmtId="49" fontId="39" fillId="12" borderId="21" xfId="0" applyNumberFormat="1" applyFont="1" applyFill="1" applyBorder="1" applyAlignment="1">
      <alignment horizontal="center" vertical="center" wrapText="1"/>
    </xf>
    <xf numFmtId="49" fontId="7" fillId="10" borderId="22" xfId="0" applyNumberFormat="1" applyFont="1" applyFill="1" applyBorder="1" applyAlignment="1">
      <alignment vertical="top"/>
    </xf>
    <xf numFmtId="0" fontId="8" fillId="11" borderId="22" xfId="0" applyFont="1" applyFill="1" applyBorder="1" applyAlignment="1">
      <alignment vertical="top"/>
    </xf>
    <xf numFmtId="0" fontId="8" fillId="12" borderId="22" xfId="0" applyFont="1" applyFill="1" applyBorder="1" applyAlignment="1">
      <alignment vertical="top"/>
    </xf>
    <xf numFmtId="0" fontId="8" fillId="2" borderId="22" xfId="0" applyFont="1" applyFill="1" applyBorder="1" applyAlignment="1">
      <alignment vertical="top"/>
    </xf>
    <xf numFmtId="0" fontId="8" fillId="2" borderId="17" xfId="0" applyFont="1" applyFill="1" applyBorder="1" applyAlignment="1">
      <alignment vertical="top"/>
    </xf>
    <xf numFmtId="49" fontId="7" fillId="10" borderId="23" xfId="0" applyNumberFormat="1" applyFont="1" applyFill="1" applyBorder="1" applyAlignment="1">
      <alignment vertical="top" wrapText="1"/>
    </xf>
    <xf numFmtId="0" fontId="8" fillId="11" borderId="24" xfId="0" applyFont="1" applyFill="1" applyBorder="1" applyAlignment="1">
      <alignment vertical="top" wrapText="1"/>
    </xf>
    <xf numFmtId="49" fontId="7" fillId="10" borderId="24" xfId="0" applyNumberFormat="1" applyFont="1" applyFill="1" applyBorder="1" applyAlignment="1">
      <alignment vertical="top" wrapText="1"/>
    </xf>
    <xf numFmtId="0" fontId="8" fillId="12" borderId="24" xfId="0" applyFont="1" applyFill="1" applyBorder="1" applyAlignment="1">
      <alignment vertical="top" wrapText="1"/>
    </xf>
    <xf numFmtId="0" fontId="8" fillId="2" borderId="24" xfId="0" applyFont="1" applyFill="1" applyBorder="1" applyAlignment="1">
      <alignment vertical="top" wrapText="1"/>
    </xf>
    <xf numFmtId="0" fontId="8" fillId="11" borderId="24" xfId="0" applyFont="1" applyFill="1" applyBorder="1" applyAlignment="1">
      <alignment horizontal="justify" vertical="top" wrapText="1"/>
    </xf>
    <xf numFmtId="0" fontId="8" fillId="2" borderId="25" xfId="0" applyFont="1" applyFill="1" applyBorder="1" applyAlignment="1">
      <alignment vertical="top" wrapText="1"/>
    </xf>
    <xf numFmtId="49" fontId="7" fillId="10" borderId="20" xfId="0" applyNumberFormat="1" applyFont="1" applyFill="1" applyBorder="1" applyAlignment="1">
      <alignment vertical="top"/>
    </xf>
    <xf numFmtId="43" fontId="7" fillId="10" borderId="20" xfId="1" applyFont="1" applyFill="1" applyBorder="1" applyAlignment="1">
      <alignment vertical="top" wrapText="1"/>
    </xf>
    <xf numFmtId="0" fontId="8" fillId="11" borderId="22" xfId="0" applyFont="1" applyFill="1" applyBorder="1" applyAlignment="1">
      <alignment vertical="top" wrapText="1"/>
    </xf>
    <xf numFmtId="43" fontId="7" fillId="10" borderId="22" xfId="1" applyFont="1" applyFill="1" applyBorder="1" applyAlignment="1">
      <alignment vertical="top" wrapText="1"/>
    </xf>
    <xf numFmtId="0" fontId="8" fillId="12" borderId="22" xfId="0" applyFont="1" applyFill="1" applyBorder="1" applyAlignment="1">
      <alignment vertical="top" wrapText="1"/>
    </xf>
    <xf numFmtId="0" fontId="8" fillId="2" borderId="22" xfId="0" applyFont="1" applyFill="1" applyBorder="1" applyAlignment="1">
      <alignment vertical="top" wrapText="1"/>
    </xf>
    <xf numFmtId="0" fontId="8" fillId="2" borderId="17" xfId="0" applyFont="1" applyFill="1" applyBorder="1" applyAlignment="1">
      <alignment vertical="top" wrapText="1"/>
    </xf>
    <xf numFmtId="44" fontId="7" fillId="10" borderId="20" xfId="3" applyFont="1" applyFill="1" applyBorder="1" applyAlignment="1">
      <alignment vertical="top" wrapText="1"/>
    </xf>
    <xf numFmtId="44" fontId="8" fillId="11" borderId="22" xfId="3" applyFont="1" applyFill="1" applyBorder="1" applyAlignment="1">
      <alignment vertical="top" wrapText="1"/>
    </xf>
    <xf numFmtId="44" fontId="8" fillId="11" borderId="22" xfId="3" applyFont="1" applyFill="1" applyBorder="1" applyAlignment="1">
      <alignment vertical="top"/>
    </xf>
    <xf numFmtId="44" fontId="7" fillId="10" borderId="22" xfId="3" applyFont="1" applyFill="1" applyBorder="1" applyAlignment="1">
      <alignment vertical="top" wrapText="1"/>
    </xf>
    <xf numFmtId="44" fontId="8" fillId="12" borderId="22" xfId="3" applyFont="1" applyFill="1" applyBorder="1" applyAlignment="1">
      <alignment vertical="top" wrapText="1"/>
    </xf>
    <xf numFmtId="44" fontId="8" fillId="2" borderId="22" xfId="3" applyFont="1" applyFill="1" applyBorder="1" applyAlignment="1">
      <alignment vertical="top" wrapText="1"/>
    </xf>
    <xf numFmtId="44" fontId="0" fillId="10" borderId="20" xfId="0" applyNumberFormat="1" applyFill="1" applyBorder="1"/>
    <xf numFmtId="0" fontId="0" fillId="11" borderId="22" xfId="0" applyFill="1" applyBorder="1"/>
    <xf numFmtId="44" fontId="0" fillId="10" borderId="22" xfId="0" applyNumberFormat="1" applyFill="1" applyBorder="1"/>
    <xf numFmtId="0" fontId="0" fillId="12" borderId="22" xfId="0" applyFill="1" applyBorder="1"/>
    <xf numFmtId="0" fontId="0" fillId="11" borderId="20" xfId="0" applyFill="1" applyBorder="1"/>
    <xf numFmtId="49" fontId="8" fillId="11" borderId="14" xfId="0" applyNumberFormat="1" applyFont="1" applyFill="1" applyBorder="1" applyAlignment="1">
      <alignment vertical="top"/>
    </xf>
    <xf numFmtId="49" fontId="7" fillId="11" borderId="21" xfId="0" applyNumberFormat="1" applyFont="1" applyFill="1" applyBorder="1" applyAlignment="1">
      <alignment vertical="top" wrapText="1"/>
    </xf>
    <xf numFmtId="4" fontId="8" fillId="11" borderId="14" xfId="0" applyNumberFormat="1" applyFont="1" applyFill="1" applyBorder="1" applyAlignment="1">
      <alignment vertical="top"/>
    </xf>
    <xf numFmtId="44" fontId="8" fillId="11" borderId="14" xfId="3" applyFont="1" applyFill="1" applyBorder="1" applyAlignment="1">
      <alignment vertical="top"/>
    </xf>
    <xf numFmtId="44" fontId="0" fillId="11" borderId="14" xfId="3" applyFont="1" applyFill="1" applyBorder="1"/>
    <xf numFmtId="44" fontId="14" fillId="11" borderId="14" xfId="3" applyFont="1" applyFill="1" applyBorder="1" applyAlignment="1">
      <alignment vertical="top"/>
    </xf>
    <xf numFmtId="44" fontId="8" fillId="11" borderId="14" xfId="3" applyFont="1" applyFill="1" applyBorder="1" applyAlignment="1">
      <alignment vertical="top" wrapText="1"/>
    </xf>
    <xf numFmtId="44" fontId="0" fillId="11" borderId="14" xfId="0" applyNumberFormat="1" applyFill="1" applyBorder="1"/>
    <xf numFmtId="0" fontId="0" fillId="11" borderId="14" xfId="0" applyFill="1" applyBorder="1" applyAlignment="1">
      <alignment horizontal="center"/>
    </xf>
  </cellXfs>
  <cellStyles count="10">
    <cellStyle name="Millares" xfId="1" builtinId="3"/>
    <cellStyle name="Millares 2" xfId="5"/>
    <cellStyle name="Millares 3" xfId="4"/>
    <cellStyle name="Moneda" xfId="3" builtinId="4"/>
    <cellStyle name="Moneda 2" xfId="7"/>
    <cellStyle name="Normal" xfId="0" builtinId="0"/>
    <cellStyle name="Normal 2" xfId="2"/>
    <cellStyle name="Normal 2 2" xfId="8"/>
    <cellStyle name="Normal 3" xfId="6"/>
    <cellStyle name="Porcentaje" xfId="9"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H63"/>
  <sheetViews>
    <sheetView tabSelected="1" view="pageBreakPreview" zoomScaleNormal="100" zoomScaleSheetLayoutView="100" workbookViewId="0">
      <selection activeCell="A4" sqref="A4:H4"/>
    </sheetView>
  </sheetViews>
  <sheetFormatPr baseColWidth="10" defaultRowHeight="15" x14ac:dyDescent="0.25"/>
  <cols>
    <col min="1" max="1" width="13.85546875" customWidth="1"/>
    <col min="2" max="2" width="3.7109375" customWidth="1"/>
    <col min="3" max="3" width="62.140625" customWidth="1"/>
    <col min="4" max="4" width="10" style="4" customWidth="1"/>
    <col min="5" max="5" width="10.42578125" style="4" bestFit="1" customWidth="1"/>
    <col min="6" max="6" width="18.7109375" style="4" customWidth="1"/>
    <col min="7" max="7" width="13" bestFit="1" customWidth="1"/>
    <col min="8" max="8" width="16" customWidth="1"/>
  </cols>
  <sheetData>
    <row r="1" spans="1:8" ht="29.25" customHeight="1" x14ac:dyDescent="0.25">
      <c r="A1" s="124" t="s">
        <v>75</v>
      </c>
      <c r="B1" s="124"/>
      <c r="C1" s="124"/>
      <c r="D1" s="124"/>
      <c r="E1" s="124"/>
      <c r="F1" s="124"/>
      <c r="G1" s="124"/>
      <c r="H1" s="124"/>
    </row>
    <row r="2" spans="1:8" ht="15" customHeight="1" x14ac:dyDescent="0.25">
      <c r="A2" s="125" t="s">
        <v>1</v>
      </c>
      <c r="B2" s="125"/>
      <c r="C2" s="125"/>
      <c r="D2" s="125"/>
      <c r="E2" s="125"/>
      <c r="F2" s="125"/>
      <c r="G2" s="125"/>
      <c r="H2" s="125"/>
    </row>
    <row r="3" spans="1:8" ht="27" customHeight="1" x14ac:dyDescent="0.25">
      <c r="A3" s="125"/>
      <c r="B3" s="125"/>
      <c r="C3" s="125"/>
      <c r="D3" s="125"/>
      <c r="E3" s="125"/>
      <c r="F3" s="125"/>
      <c r="G3" s="125"/>
      <c r="H3" s="125"/>
    </row>
    <row r="4" spans="1:8" s="15" customFormat="1" ht="21" customHeight="1" x14ac:dyDescent="0.25">
      <c r="A4" s="59" t="s">
        <v>76</v>
      </c>
      <c r="B4" s="59"/>
      <c r="C4" s="59"/>
      <c r="D4" s="59"/>
      <c r="E4" s="59"/>
      <c r="F4" s="59"/>
      <c r="G4" s="59"/>
      <c r="H4" s="59"/>
    </row>
    <row r="5" spans="1:8" ht="15.75" thickBot="1" x14ac:dyDescent="0.3">
      <c r="A5" s="60" t="s">
        <v>54</v>
      </c>
      <c r="B5" s="60"/>
      <c r="C5" s="60"/>
      <c r="D5" s="60"/>
      <c r="E5" s="60"/>
      <c r="F5" s="60"/>
      <c r="G5" s="60"/>
      <c r="H5" s="60"/>
    </row>
    <row r="6" spans="1:8" s="51" customFormat="1" ht="15" customHeight="1" x14ac:dyDescent="0.25">
      <c r="A6" s="96" t="s">
        <v>55</v>
      </c>
      <c r="B6" s="96"/>
      <c r="C6" s="97"/>
      <c r="D6" s="62"/>
      <c r="E6" s="63"/>
      <c r="F6" s="63"/>
      <c r="G6" s="63"/>
      <c r="H6" s="64"/>
    </row>
    <row r="7" spans="1:8" s="51" customFormat="1" ht="15.75" customHeight="1" thickBot="1" x14ac:dyDescent="0.3">
      <c r="A7" s="96"/>
      <c r="B7" s="96"/>
      <c r="C7" s="97"/>
      <c r="D7" s="65"/>
      <c r="E7" s="66"/>
      <c r="F7" s="66"/>
      <c r="G7" s="66"/>
      <c r="H7" s="67"/>
    </row>
    <row r="8" spans="1:8" s="51" customFormat="1" x14ac:dyDescent="0.25">
      <c r="A8" s="58"/>
      <c r="B8" s="58"/>
      <c r="C8" s="58"/>
      <c r="D8" s="58"/>
      <c r="E8" s="58"/>
      <c r="F8" s="58"/>
      <c r="G8" s="58"/>
      <c r="H8" s="58"/>
    </row>
    <row r="9" spans="1:8" ht="18.75" x14ac:dyDescent="0.25">
      <c r="A9" s="105"/>
      <c r="B9" s="106"/>
      <c r="C9" s="106"/>
      <c r="D9" s="106"/>
      <c r="E9" s="106"/>
      <c r="F9" s="106"/>
      <c r="G9" s="102"/>
      <c r="H9" s="102"/>
    </row>
    <row r="10" spans="1:8" ht="29.25" customHeight="1" x14ac:dyDescent="0.25">
      <c r="A10" s="107" t="s">
        <v>2</v>
      </c>
      <c r="B10" s="126" t="s">
        <v>3</v>
      </c>
      <c r="C10" s="107" t="s">
        <v>57</v>
      </c>
      <c r="D10" s="107" t="s">
        <v>58</v>
      </c>
      <c r="E10" s="107" t="s">
        <v>59</v>
      </c>
      <c r="F10" s="107" t="s">
        <v>60</v>
      </c>
      <c r="G10" s="107" t="s">
        <v>61</v>
      </c>
      <c r="H10" s="107" t="s">
        <v>62</v>
      </c>
    </row>
    <row r="11" spans="1:8" x14ac:dyDescent="0.25">
      <c r="A11" s="127" t="s">
        <v>4</v>
      </c>
      <c r="B11" s="139" t="s">
        <v>0</v>
      </c>
      <c r="C11" s="132" t="s">
        <v>5</v>
      </c>
      <c r="D11" s="140">
        <v>1</v>
      </c>
      <c r="E11" s="146">
        <f>F13</f>
        <v>361046.4</v>
      </c>
      <c r="F11" s="146">
        <f>ROUND(D11*E11,2)</f>
        <v>361046.4</v>
      </c>
      <c r="G11" s="101">
        <f>+H13</f>
        <v>0</v>
      </c>
      <c r="H11" s="152">
        <f>+D11*G11</f>
        <v>0</v>
      </c>
    </row>
    <row r="12" spans="1:8" s="14" customFormat="1" ht="8.25" customHeight="1" x14ac:dyDescent="0.25">
      <c r="A12" s="128"/>
      <c r="B12" s="128"/>
      <c r="C12" s="133"/>
      <c r="D12" s="141"/>
      <c r="E12" s="147"/>
      <c r="F12" s="147"/>
      <c r="G12" s="156"/>
      <c r="H12" s="153"/>
    </row>
    <row r="13" spans="1:8" x14ac:dyDescent="0.25">
      <c r="A13" s="157" t="s">
        <v>6</v>
      </c>
      <c r="B13" s="157" t="s">
        <v>81</v>
      </c>
      <c r="C13" s="158" t="s">
        <v>31</v>
      </c>
      <c r="D13" s="159">
        <f>12*4</f>
        <v>48</v>
      </c>
      <c r="E13" s="162">
        <v>7521.8</v>
      </c>
      <c r="F13" s="163">
        <f>ROUND(D13*E13,2)</f>
        <v>361046.4</v>
      </c>
      <c r="G13" s="122"/>
      <c r="H13" s="164">
        <f>+D13*G13</f>
        <v>0</v>
      </c>
    </row>
    <row r="14" spans="1:8" ht="59.25" customHeight="1" x14ac:dyDescent="0.25">
      <c r="A14" s="128"/>
      <c r="B14" s="128"/>
      <c r="C14" s="133" t="s">
        <v>32</v>
      </c>
      <c r="D14" s="128"/>
      <c r="E14" s="148"/>
      <c r="F14" s="148"/>
      <c r="G14" s="153"/>
      <c r="H14" s="153"/>
    </row>
    <row r="15" spans="1:8" s="15" customFormat="1" x14ac:dyDescent="0.25">
      <c r="A15" s="127" t="s">
        <v>7</v>
      </c>
      <c r="B15" s="127" t="s">
        <v>0</v>
      </c>
      <c r="C15" s="134" t="s">
        <v>8</v>
      </c>
      <c r="D15" s="142">
        <f>1</f>
        <v>1</v>
      </c>
      <c r="E15" s="149">
        <f>F17</f>
        <v>751036.8</v>
      </c>
      <c r="F15" s="149">
        <f>ROUND(D15*E15,2)</f>
        <v>751036.8</v>
      </c>
      <c r="G15" s="154">
        <f>+H17</f>
        <v>0</v>
      </c>
      <c r="H15" s="154">
        <f>+D15*G15</f>
        <v>0</v>
      </c>
    </row>
    <row r="16" spans="1:8" s="15" customFormat="1" ht="8.25" customHeight="1" x14ac:dyDescent="0.25">
      <c r="A16" s="128"/>
      <c r="B16" s="128"/>
      <c r="C16" s="133"/>
      <c r="D16" s="141"/>
      <c r="E16" s="147"/>
      <c r="F16" s="147"/>
      <c r="G16" s="153"/>
      <c r="H16" s="153"/>
    </row>
    <row r="17" spans="1:8" x14ac:dyDescent="0.25">
      <c r="A17" s="157" t="s">
        <v>9</v>
      </c>
      <c r="B17" s="157" t="s">
        <v>81</v>
      </c>
      <c r="C17" s="158" t="s">
        <v>34</v>
      </c>
      <c r="D17" s="159">
        <f>12*4</f>
        <v>48</v>
      </c>
      <c r="E17" s="162">
        <v>15646.6</v>
      </c>
      <c r="F17" s="163">
        <f>ROUND(D17*E17,2)</f>
        <v>751036.8</v>
      </c>
      <c r="G17" s="122"/>
      <c r="H17" s="161">
        <f>+D17*G17</f>
        <v>0</v>
      </c>
    </row>
    <row r="18" spans="1:8" ht="69.75" customHeight="1" x14ac:dyDescent="0.25">
      <c r="A18" s="128"/>
      <c r="B18" s="128"/>
      <c r="C18" s="133" t="s">
        <v>33</v>
      </c>
      <c r="D18" s="128"/>
      <c r="E18" s="148"/>
      <c r="F18" s="148"/>
      <c r="G18" s="153"/>
      <c r="H18" s="153"/>
    </row>
    <row r="19" spans="1:8" s="15" customFormat="1" x14ac:dyDescent="0.25">
      <c r="A19" s="127" t="s">
        <v>10</v>
      </c>
      <c r="B19" s="127" t="s">
        <v>0</v>
      </c>
      <c r="C19" s="134" t="s">
        <v>11</v>
      </c>
      <c r="D19" s="142">
        <v>1</v>
      </c>
      <c r="E19" s="149">
        <f>F21+F24</f>
        <v>469934.4</v>
      </c>
      <c r="F19" s="149">
        <f>ROUND(D19*E19,2)</f>
        <v>469934.4</v>
      </c>
      <c r="G19" s="154">
        <f>+H21+H24</f>
        <v>15000</v>
      </c>
      <c r="H19" s="154">
        <f>+D19*G19</f>
        <v>15000</v>
      </c>
    </row>
    <row r="20" spans="1:8" s="15" customFormat="1" ht="8.25" customHeight="1" x14ac:dyDescent="0.25">
      <c r="A20" s="128"/>
      <c r="B20" s="128"/>
      <c r="C20" s="133"/>
      <c r="D20" s="141"/>
      <c r="E20" s="147"/>
      <c r="F20" s="147"/>
      <c r="G20" s="153"/>
      <c r="H20" s="153"/>
    </row>
    <row r="21" spans="1:8" x14ac:dyDescent="0.25">
      <c r="A21" s="157" t="s">
        <v>12</v>
      </c>
      <c r="B21" s="157" t="s">
        <v>81</v>
      </c>
      <c r="C21" s="158" t="s">
        <v>35</v>
      </c>
      <c r="D21" s="159">
        <f>12*4</f>
        <v>48</v>
      </c>
      <c r="E21" s="162">
        <v>9477.7999999999993</v>
      </c>
      <c r="F21" s="160">
        <f>ROUND(D21*E21,2)</f>
        <v>454934.4</v>
      </c>
      <c r="G21" s="122"/>
      <c r="H21" s="161">
        <f>+D21*G21</f>
        <v>0</v>
      </c>
    </row>
    <row r="22" spans="1:8" ht="76.5" customHeight="1" x14ac:dyDescent="0.25">
      <c r="A22" s="128"/>
      <c r="B22" s="128"/>
      <c r="C22" s="133" t="s">
        <v>36</v>
      </c>
      <c r="D22" s="128"/>
      <c r="E22" s="148"/>
      <c r="F22" s="148"/>
      <c r="G22" s="153"/>
      <c r="H22" s="153"/>
    </row>
    <row r="23" spans="1:8" s="15" customFormat="1" ht="6" customHeight="1" x14ac:dyDescent="0.25">
      <c r="A23" s="129"/>
      <c r="B23" s="129"/>
      <c r="C23" s="135"/>
      <c r="D23" s="143"/>
      <c r="E23" s="150"/>
      <c r="F23" s="150"/>
      <c r="G23" s="155"/>
      <c r="H23" s="155"/>
    </row>
    <row r="24" spans="1:8" s="15" customFormat="1" x14ac:dyDescent="0.25">
      <c r="A24" s="157" t="s">
        <v>42</v>
      </c>
      <c r="B24" s="157" t="s">
        <v>82</v>
      </c>
      <c r="C24" s="158" t="s">
        <v>22</v>
      </c>
      <c r="D24" s="159">
        <v>1</v>
      </c>
      <c r="E24" s="162">
        <v>15000</v>
      </c>
      <c r="F24" s="160">
        <f>ROUND(D24*E24,2)</f>
        <v>15000</v>
      </c>
      <c r="G24" s="165" t="s">
        <v>77</v>
      </c>
      <c r="H24" s="164">
        <f>+F24</f>
        <v>15000</v>
      </c>
    </row>
    <row r="25" spans="1:8" s="15" customFormat="1" ht="25.5" customHeight="1" x14ac:dyDescent="0.25">
      <c r="A25" s="128"/>
      <c r="B25" s="128"/>
      <c r="C25" s="133" t="s">
        <v>30</v>
      </c>
      <c r="D25" s="128"/>
      <c r="E25" s="148"/>
      <c r="F25" s="148"/>
      <c r="G25" s="153"/>
      <c r="H25" s="153"/>
    </row>
    <row r="26" spans="1:8" s="15" customFormat="1" x14ac:dyDescent="0.25">
      <c r="A26" s="127" t="s">
        <v>13</v>
      </c>
      <c r="B26" s="127" t="s">
        <v>0</v>
      </c>
      <c r="C26" s="134" t="s">
        <v>14</v>
      </c>
      <c r="D26" s="142">
        <v>1</v>
      </c>
      <c r="E26" s="149">
        <f>F28+F31+F34</f>
        <v>44529.55</v>
      </c>
      <c r="F26" s="149">
        <f>D26*E26</f>
        <v>44529.55</v>
      </c>
      <c r="G26" s="154">
        <f>+H28+H31+H34</f>
        <v>0</v>
      </c>
      <c r="H26" s="154">
        <f>+D26*G26</f>
        <v>0</v>
      </c>
    </row>
    <row r="27" spans="1:8" s="15" customFormat="1" ht="8.25" customHeight="1" x14ac:dyDescent="0.25">
      <c r="A27" s="128"/>
      <c r="B27" s="128"/>
      <c r="C27" s="133"/>
      <c r="D27" s="141"/>
      <c r="E27" s="147"/>
      <c r="F27" s="147"/>
      <c r="G27" s="153"/>
      <c r="H27" s="153"/>
    </row>
    <row r="28" spans="1:8" x14ac:dyDescent="0.25">
      <c r="A28" s="157" t="s">
        <v>15</v>
      </c>
      <c r="B28" s="157" t="s">
        <v>81</v>
      </c>
      <c r="C28" s="158" t="s">
        <v>16</v>
      </c>
      <c r="D28" s="159">
        <v>1</v>
      </c>
      <c r="E28" s="160">
        <v>15999.999</v>
      </c>
      <c r="F28" s="160">
        <f>ROUND(D28*E28,2)</f>
        <v>16000</v>
      </c>
      <c r="G28" s="122"/>
      <c r="H28" s="161">
        <f>+D28*G28</f>
        <v>0</v>
      </c>
    </row>
    <row r="29" spans="1:8" ht="108" customHeight="1" x14ac:dyDescent="0.25">
      <c r="A29" s="128"/>
      <c r="B29" s="128"/>
      <c r="C29" s="133" t="s">
        <v>37</v>
      </c>
      <c r="D29" s="128"/>
      <c r="E29" s="148"/>
      <c r="F29" s="148"/>
      <c r="G29" s="153"/>
      <c r="H29" s="153"/>
    </row>
    <row r="30" spans="1:8" s="15" customFormat="1" ht="3.75" customHeight="1" x14ac:dyDescent="0.25">
      <c r="A30" s="130"/>
      <c r="B30" s="130"/>
      <c r="C30" s="136"/>
      <c r="D30" s="144"/>
      <c r="E30" s="151"/>
      <c r="F30" s="151"/>
      <c r="G30" s="151"/>
      <c r="H30" s="151"/>
    </row>
    <row r="31" spans="1:8" x14ac:dyDescent="0.25">
      <c r="A31" s="157" t="s">
        <v>17</v>
      </c>
      <c r="B31" s="157" t="s">
        <v>81</v>
      </c>
      <c r="C31" s="158" t="s">
        <v>18</v>
      </c>
      <c r="D31" s="159">
        <v>1</v>
      </c>
      <c r="E31" s="160">
        <v>15504.51</v>
      </c>
      <c r="F31" s="160">
        <f>ROUND(D31*E31,2)</f>
        <v>15504.51</v>
      </c>
      <c r="G31" s="122"/>
      <c r="H31" s="161">
        <f>+D31*G31</f>
        <v>0</v>
      </c>
    </row>
    <row r="32" spans="1:8" ht="105.75" customHeight="1" x14ac:dyDescent="0.25">
      <c r="A32" s="128"/>
      <c r="B32" s="128"/>
      <c r="C32" s="133" t="s">
        <v>38</v>
      </c>
      <c r="D32" s="128"/>
      <c r="E32" s="148"/>
      <c r="F32" s="148"/>
      <c r="G32" s="153"/>
      <c r="H32" s="153"/>
    </row>
    <row r="33" spans="1:8" ht="3.75" customHeight="1" x14ac:dyDescent="0.25">
      <c r="A33" s="130"/>
      <c r="B33" s="130"/>
      <c r="C33" s="136"/>
      <c r="D33" s="144"/>
      <c r="E33" s="151"/>
      <c r="F33" s="151"/>
      <c r="G33" s="151"/>
      <c r="H33" s="151"/>
    </row>
    <row r="34" spans="1:8" x14ac:dyDescent="0.25">
      <c r="A34" s="157" t="s">
        <v>19</v>
      </c>
      <c r="B34" s="157" t="s">
        <v>81</v>
      </c>
      <c r="C34" s="158" t="s">
        <v>20</v>
      </c>
      <c r="D34" s="159">
        <v>4</v>
      </c>
      <c r="E34" s="160">
        <v>3256.2599999999998</v>
      </c>
      <c r="F34" s="160">
        <f>ROUND(D34*E34,2)</f>
        <v>13025.04</v>
      </c>
      <c r="G34" s="122"/>
      <c r="H34" s="161">
        <f>+D34*G34</f>
        <v>0</v>
      </c>
    </row>
    <row r="35" spans="1:8" ht="102" customHeight="1" x14ac:dyDescent="0.25">
      <c r="A35" s="128"/>
      <c r="B35" s="128"/>
      <c r="C35" s="137" t="s">
        <v>21</v>
      </c>
      <c r="D35" s="128"/>
      <c r="E35" s="148"/>
      <c r="F35" s="148"/>
      <c r="G35" s="153"/>
      <c r="H35" s="153"/>
    </row>
    <row r="36" spans="1:8" x14ac:dyDescent="0.25">
      <c r="A36" s="131"/>
      <c r="B36" s="131"/>
      <c r="C36" s="138"/>
      <c r="D36" s="145"/>
      <c r="E36" s="145"/>
      <c r="F36" s="145"/>
      <c r="G36" s="145"/>
      <c r="H36" s="145"/>
    </row>
    <row r="37" spans="1:8" ht="0.95" customHeight="1" x14ac:dyDescent="0.25">
      <c r="A37" s="2"/>
      <c r="B37" s="2"/>
      <c r="C37" s="3"/>
      <c r="D37" s="1"/>
      <c r="E37" s="26"/>
      <c r="F37" s="26"/>
    </row>
    <row r="38" spans="1:8" s="15" customFormat="1" x14ac:dyDescent="0.25">
      <c r="A38" s="98"/>
      <c r="B38" s="98"/>
      <c r="C38" s="108"/>
      <c r="D38" s="99"/>
      <c r="E38" s="104"/>
      <c r="F38" s="104"/>
      <c r="G38" s="102"/>
      <c r="H38" s="102"/>
    </row>
    <row r="39" spans="1:8" x14ac:dyDescent="0.25">
      <c r="A39" s="102"/>
      <c r="B39" s="102"/>
      <c r="C39" s="109" t="s">
        <v>23</v>
      </c>
      <c r="D39" s="109"/>
      <c r="E39" s="109"/>
      <c r="F39" s="110">
        <f>F11</f>
        <v>361046.4</v>
      </c>
      <c r="G39" s="102"/>
      <c r="H39" s="100">
        <f>+H11</f>
        <v>0</v>
      </c>
    </row>
    <row r="40" spans="1:8" x14ac:dyDescent="0.25">
      <c r="A40" s="102"/>
      <c r="B40" s="102"/>
      <c r="C40" s="109" t="s">
        <v>24</v>
      </c>
      <c r="D40" s="109"/>
      <c r="E40" s="109"/>
      <c r="F40" s="110">
        <f>F15</f>
        <v>751036.8</v>
      </c>
      <c r="G40" s="102"/>
      <c r="H40" s="100">
        <f>+H15</f>
        <v>0</v>
      </c>
    </row>
    <row r="41" spans="1:8" x14ac:dyDescent="0.25">
      <c r="A41" s="102"/>
      <c r="B41" s="102"/>
      <c r="C41" s="109" t="s">
        <v>25</v>
      </c>
      <c r="D41" s="109"/>
      <c r="E41" s="109"/>
      <c r="F41" s="110">
        <f>F19</f>
        <v>469934.4</v>
      </c>
      <c r="G41" s="102"/>
      <c r="H41" s="100">
        <f>IF(+H19+H21=15000,0,+H19+H21)</f>
        <v>0</v>
      </c>
    </row>
    <row r="42" spans="1:8" ht="15.75" thickBot="1" x14ac:dyDescent="0.3">
      <c r="A42" s="102"/>
      <c r="B42" s="102"/>
      <c r="C42" s="111" t="s">
        <v>26</v>
      </c>
      <c r="D42" s="109"/>
      <c r="E42" s="109"/>
      <c r="F42" s="110">
        <f>F26</f>
        <v>44529.55</v>
      </c>
      <c r="G42" s="102"/>
      <c r="H42" s="100">
        <f>+H26</f>
        <v>0</v>
      </c>
    </row>
    <row r="43" spans="1:8" ht="17.25" thickBot="1" x14ac:dyDescent="0.3">
      <c r="A43" s="102"/>
      <c r="B43" s="102"/>
      <c r="C43" s="112" t="s">
        <v>27</v>
      </c>
      <c r="D43" s="113"/>
      <c r="E43" s="114"/>
      <c r="F43" s="119">
        <f>SUM(F39:F42)</f>
        <v>1626547.1500000001</v>
      </c>
      <c r="G43" s="116"/>
      <c r="H43" s="121">
        <f>IF(H11+H15+H19+H26=15000,0,H11+H15+H19+H26)</f>
        <v>0</v>
      </c>
    </row>
    <row r="44" spans="1:8" x14ac:dyDescent="0.25">
      <c r="A44" s="102"/>
      <c r="B44" s="102"/>
      <c r="C44" s="109" t="s">
        <v>79</v>
      </c>
      <c r="D44" s="102"/>
      <c r="E44" s="117">
        <v>0.13</v>
      </c>
      <c r="F44" s="110">
        <f>ROUND(F43*0.13,2)</f>
        <v>211451.13</v>
      </c>
      <c r="G44" s="120"/>
      <c r="H44" s="103">
        <f>+G44*H43</f>
        <v>0</v>
      </c>
    </row>
    <row r="45" spans="1:8" ht="15.75" thickBot="1" x14ac:dyDescent="0.3">
      <c r="A45" s="102"/>
      <c r="B45" s="102"/>
      <c r="C45" s="109" t="s">
        <v>80</v>
      </c>
      <c r="D45" s="102"/>
      <c r="E45" s="117">
        <v>0.06</v>
      </c>
      <c r="F45" s="110">
        <f>ROUND(F43*0.06,2)</f>
        <v>97592.83</v>
      </c>
      <c r="G45" s="118"/>
      <c r="H45" s="100">
        <f>+G45*H43</f>
        <v>0</v>
      </c>
    </row>
    <row r="46" spans="1:8" ht="15.75" thickBot="1" x14ac:dyDescent="0.3">
      <c r="A46" s="102"/>
      <c r="B46" s="102"/>
      <c r="C46" s="112" t="s">
        <v>78</v>
      </c>
      <c r="D46" s="113"/>
      <c r="E46" s="114"/>
      <c r="F46" s="115">
        <f>SUM(F43:F45)</f>
        <v>1935591.1100000003</v>
      </c>
      <c r="G46" s="116"/>
      <c r="H46" s="115">
        <f>+H43+H44+H45</f>
        <v>0</v>
      </c>
    </row>
    <row r="47" spans="1:8" ht="15.75" thickBot="1" x14ac:dyDescent="0.3">
      <c r="A47" s="102"/>
      <c r="B47" s="102"/>
      <c r="C47" s="102"/>
      <c r="D47" s="102"/>
      <c r="E47" s="123"/>
      <c r="F47" s="103"/>
      <c r="G47" s="100"/>
      <c r="H47" s="102"/>
    </row>
    <row r="48" spans="1:8" ht="16.5" thickBot="1" x14ac:dyDescent="0.3">
      <c r="A48" s="91" t="s">
        <v>73</v>
      </c>
      <c r="B48" s="91"/>
      <c r="C48" s="91"/>
      <c r="D48" s="91"/>
      <c r="E48" s="91"/>
      <c r="F48" s="92">
        <f>IF(H46&gt;1935591.11,"ERROR: Límite superado",H46)</f>
        <v>0</v>
      </c>
      <c r="G48" s="93"/>
      <c r="H48" s="102"/>
    </row>
    <row r="49" spans="1:8" x14ac:dyDescent="0.25">
      <c r="A49" s="94" t="s">
        <v>74</v>
      </c>
      <c r="B49" s="95"/>
      <c r="C49" s="95"/>
      <c r="D49" s="95"/>
      <c r="E49" s="95"/>
      <c r="F49" s="95"/>
      <c r="G49" s="95"/>
      <c r="H49" s="102"/>
    </row>
    <row r="50" spans="1:8" x14ac:dyDescent="0.25">
      <c r="A50" s="102"/>
      <c r="B50" s="102"/>
      <c r="C50" s="102"/>
      <c r="D50" s="102"/>
      <c r="E50" s="102"/>
      <c r="F50" s="103"/>
      <c r="G50" s="102"/>
      <c r="H50" s="102"/>
    </row>
    <row r="51" spans="1:8" x14ac:dyDescent="0.25">
      <c r="A51" s="13"/>
      <c r="B51" s="13"/>
      <c r="C51" s="13"/>
      <c r="D51"/>
      <c r="E51"/>
      <c r="F51"/>
    </row>
    <row r="52" spans="1:8" x14ac:dyDescent="0.25">
      <c r="A52" s="13"/>
      <c r="B52" s="13"/>
      <c r="C52" s="13"/>
      <c r="D52"/>
      <c r="E52"/>
      <c r="F52"/>
    </row>
    <row r="53" spans="1:8" x14ac:dyDescent="0.25">
      <c r="A53" s="13"/>
      <c r="B53" s="13"/>
      <c r="C53" s="13"/>
      <c r="D53"/>
      <c r="E53"/>
      <c r="F53"/>
    </row>
    <row r="54" spans="1:8" x14ac:dyDescent="0.25">
      <c r="A54" s="13"/>
      <c r="B54" s="13"/>
      <c r="C54" s="13"/>
      <c r="D54"/>
      <c r="E54"/>
      <c r="F54"/>
    </row>
    <row r="55" spans="1:8" x14ac:dyDescent="0.25">
      <c r="A55" s="13"/>
      <c r="B55" s="13"/>
      <c r="C55" s="13"/>
      <c r="D55"/>
      <c r="E55"/>
      <c r="F55"/>
    </row>
    <row r="56" spans="1:8" x14ac:dyDescent="0.25">
      <c r="A56" s="13"/>
      <c r="B56" s="13"/>
      <c r="C56" s="13"/>
      <c r="D56"/>
      <c r="E56"/>
      <c r="F56"/>
    </row>
    <row r="57" spans="1:8" x14ac:dyDescent="0.25">
      <c r="C57" s="4"/>
      <c r="D57"/>
      <c r="E57"/>
      <c r="F57"/>
    </row>
    <row r="58" spans="1:8" x14ac:dyDescent="0.25">
      <c r="D58"/>
      <c r="E58"/>
      <c r="F58"/>
    </row>
    <row r="59" spans="1:8" x14ac:dyDescent="0.25">
      <c r="D59"/>
      <c r="E59"/>
      <c r="F59"/>
    </row>
    <row r="60" spans="1:8" x14ac:dyDescent="0.25">
      <c r="D60"/>
      <c r="E60"/>
      <c r="F60"/>
    </row>
    <row r="61" spans="1:8" x14ac:dyDescent="0.25">
      <c r="D61"/>
      <c r="E61"/>
      <c r="F61"/>
    </row>
    <row r="62" spans="1:8" x14ac:dyDescent="0.25">
      <c r="D62"/>
      <c r="E62"/>
      <c r="F62"/>
    </row>
    <row r="63" spans="1:8" x14ac:dyDescent="0.25">
      <c r="D63"/>
      <c r="E63"/>
      <c r="F63"/>
    </row>
  </sheetData>
  <mergeCells count="9">
    <mergeCell ref="A1:H1"/>
    <mergeCell ref="D6:H7"/>
    <mergeCell ref="A6:C7"/>
    <mergeCell ref="A48:E48"/>
    <mergeCell ref="F48:G48"/>
    <mergeCell ref="A5:H5"/>
    <mergeCell ref="A4:H4"/>
    <mergeCell ref="A2:H3"/>
    <mergeCell ref="A49:G49"/>
  </mergeCells>
  <pageMargins left="0.70866141732283472" right="0.70866141732283472" top="0.74803149606299213" bottom="0.74803149606299213" header="0.31496062992125984" footer="0.31496062992125984"/>
  <pageSetup paperSize="8" scale="88" orientation="portrait" r:id="rId1"/>
  <headerFooter>
    <oddFooter>&amp;LE20-0082: Presupuesto Licitación&amp;C&amp;P de &amp;N&amp;REMPRESA LICITADORA</oddFooter>
  </headerFooter>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6"/>
  <sheetViews>
    <sheetView view="pageBreakPreview" zoomScaleNormal="100" zoomScaleSheetLayoutView="100" workbookViewId="0">
      <selection activeCell="B9" sqref="B9"/>
    </sheetView>
  </sheetViews>
  <sheetFormatPr baseColWidth="10" defaultRowHeight="15" x14ac:dyDescent="0.25"/>
  <cols>
    <col min="1" max="1" width="11.42578125" style="15"/>
    <col min="2" max="2" width="3.85546875" style="15" customWidth="1"/>
    <col min="3" max="3" width="6" style="15" customWidth="1"/>
    <col min="4" max="4" width="7.5703125" style="15" customWidth="1"/>
    <col min="5" max="5" width="11.42578125" style="15"/>
    <col min="6" max="6" width="6.85546875" style="15" customWidth="1"/>
    <col min="7" max="7" width="7.28515625" style="15" customWidth="1"/>
    <col min="8" max="8" width="5" style="15" customWidth="1"/>
    <col min="9" max="9" width="6.85546875" style="15" customWidth="1"/>
    <col min="10" max="10" width="6.28515625" style="15" customWidth="1"/>
    <col min="11" max="11" width="30.7109375" style="15" customWidth="1"/>
    <col min="12" max="16384" width="11.42578125" style="15"/>
  </cols>
  <sheetData>
    <row r="1" spans="1:13" ht="28.5" customHeight="1" x14ac:dyDescent="0.25">
      <c r="F1" s="41" t="s">
        <v>48</v>
      </c>
      <c r="G1" s="36"/>
    </row>
    <row r="2" spans="1:13" s="18" customFormat="1" ht="12.75" customHeight="1" x14ac:dyDescent="0.2">
      <c r="A2" s="44" t="s">
        <v>1</v>
      </c>
      <c r="B2" s="44"/>
      <c r="C2" s="44"/>
      <c r="D2" s="44"/>
      <c r="E2" s="44"/>
      <c r="F2" s="44"/>
      <c r="G2" s="44"/>
      <c r="H2" s="44"/>
      <c r="I2" s="44"/>
      <c r="J2" s="44"/>
      <c r="K2" s="44"/>
      <c r="L2" s="27"/>
      <c r="M2" s="27"/>
    </row>
    <row r="3" spans="1:13" s="18" customFormat="1" ht="39" customHeight="1" thickBot="1" x14ac:dyDescent="0.25">
      <c r="A3" s="44"/>
      <c r="B3" s="44"/>
      <c r="C3" s="44"/>
      <c r="D3" s="44"/>
      <c r="E3" s="44"/>
      <c r="F3" s="44"/>
      <c r="G3" s="44"/>
      <c r="H3" s="44"/>
      <c r="I3" s="44"/>
      <c r="J3" s="44"/>
      <c r="K3" s="44"/>
      <c r="L3" s="27"/>
      <c r="M3" s="27"/>
    </row>
    <row r="4" spans="1:13" ht="15.75" thickBot="1" x14ac:dyDescent="0.3">
      <c r="A4" s="34" t="s">
        <v>44</v>
      </c>
      <c r="B4" s="35"/>
      <c r="C4" s="34"/>
      <c r="D4" s="37"/>
      <c r="E4" s="38"/>
      <c r="F4" s="38"/>
      <c r="G4" s="39"/>
      <c r="H4" s="39"/>
      <c r="I4" s="39"/>
      <c r="J4" s="40"/>
    </row>
    <row r="5" spans="1:13" s="18" customFormat="1" ht="13.5" customHeight="1" x14ac:dyDescent="0.2">
      <c r="A5" s="17"/>
      <c r="B5" s="17"/>
      <c r="C5" s="17"/>
      <c r="D5" s="17"/>
      <c r="E5" s="17"/>
      <c r="F5" s="17"/>
      <c r="G5" s="17"/>
      <c r="H5" s="17"/>
      <c r="I5" s="17"/>
      <c r="J5" s="17"/>
      <c r="K5" s="17"/>
    </row>
    <row r="6" spans="1:13" s="18" customFormat="1" ht="18" x14ac:dyDescent="0.2">
      <c r="A6" s="19" t="s">
        <v>45</v>
      </c>
      <c r="B6" s="20"/>
      <c r="C6" s="20"/>
      <c r="D6" s="20"/>
      <c r="E6" s="20"/>
      <c r="F6" s="20"/>
    </row>
    <row r="8" spans="1:13" x14ac:dyDescent="0.25">
      <c r="B8" s="15" t="s">
        <v>49</v>
      </c>
    </row>
    <row r="9" spans="1:13" x14ac:dyDescent="0.25">
      <c r="B9" s="28" t="s">
        <v>23</v>
      </c>
      <c r="C9" s="28"/>
      <c r="D9" s="28"/>
      <c r="E9" s="28"/>
      <c r="F9" s="28"/>
      <c r="K9" s="29">
        <v>361046.4</v>
      </c>
    </row>
    <row r="10" spans="1:13" x14ac:dyDescent="0.25">
      <c r="B10" s="28" t="s">
        <v>24</v>
      </c>
      <c r="C10" s="28"/>
      <c r="D10" s="28"/>
      <c r="E10" s="28"/>
      <c r="F10" s="28"/>
      <c r="K10" s="29">
        <v>751036.8</v>
      </c>
    </row>
    <row r="11" spans="1:13" x14ac:dyDescent="0.25">
      <c r="B11" s="28" t="s">
        <v>25</v>
      </c>
      <c r="C11" s="28"/>
      <c r="D11" s="28"/>
      <c r="E11" s="28"/>
      <c r="F11" s="28"/>
      <c r="K11" s="29">
        <v>469934.4</v>
      </c>
    </row>
    <row r="12" spans="1:13" x14ac:dyDescent="0.25">
      <c r="B12" s="28" t="s">
        <v>26</v>
      </c>
      <c r="C12" s="28"/>
      <c r="D12" s="28"/>
      <c r="E12" s="28"/>
      <c r="F12" s="28"/>
      <c r="K12" s="29">
        <v>44529.55</v>
      </c>
    </row>
    <row r="13" spans="1:13" x14ac:dyDescent="0.25">
      <c r="I13" s="15" t="s">
        <v>43</v>
      </c>
      <c r="K13" s="29">
        <f>+K9+K10+K11+K12</f>
        <v>1626547.1500000001</v>
      </c>
    </row>
    <row r="14" spans="1:13" x14ac:dyDescent="0.25">
      <c r="K14" s="29"/>
    </row>
    <row r="15" spans="1:13" ht="15.75" thickBot="1" x14ac:dyDescent="0.3">
      <c r="K15" s="29"/>
    </row>
    <row r="16" spans="1:13" ht="26.1" customHeight="1" thickBot="1" x14ac:dyDescent="0.3">
      <c r="B16" s="21" t="s">
        <v>39</v>
      </c>
      <c r="C16" s="22"/>
      <c r="D16" s="22"/>
      <c r="E16" s="22"/>
      <c r="F16" s="22"/>
      <c r="G16" s="22"/>
      <c r="H16" s="22"/>
      <c r="I16" s="22"/>
      <c r="J16" s="23"/>
      <c r="K16" s="16">
        <f>+'PTTO E20-0082'!F43</f>
        <v>1626547.1500000001</v>
      </c>
    </row>
    <row r="17" spans="1:11" x14ac:dyDescent="0.25">
      <c r="K17" s="29"/>
    </row>
    <row r="18" spans="1:11" x14ac:dyDescent="0.25">
      <c r="B18" s="45" t="s">
        <v>28</v>
      </c>
      <c r="C18" s="45"/>
      <c r="D18" s="45"/>
      <c r="E18" s="45"/>
      <c r="K18" s="30">
        <f>ROUND((K16*0.13),2)</f>
        <v>211451.13</v>
      </c>
    </row>
    <row r="19" spans="1:11" x14ac:dyDescent="0.25">
      <c r="K19" s="29"/>
    </row>
    <row r="20" spans="1:11" x14ac:dyDescent="0.25">
      <c r="B20" s="45" t="s">
        <v>29</v>
      </c>
      <c r="C20" s="45"/>
      <c r="D20" s="45"/>
      <c r="E20" s="45"/>
      <c r="K20" s="30">
        <f>ROUND((K16*0.06),2)</f>
        <v>97592.83</v>
      </c>
    </row>
    <row r="21" spans="1:11" ht="13.5" customHeight="1" x14ac:dyDescent="0.25">
      <c r="K21" s="29"/>
    </row>
    <row r="22" spans="1:11" ht="13.5" customHeight="1" thickBot="1" x14ac:dyDescent="0.3">
      <c r="K22" s="29"/>
    </row>
    <row r="23" spans="1:11" ht="26.1" customHeight="1" thickBot="1" x14ac:dyDescent="0.3">
      <c r="B23" s="46" t="s">
        <v>47</v>
      </c>
      <c r="C23" s="47"/>
      <c r="D23" s="47"/>
      <c r="E23" s="47"/>
      <c r="F23" s="47"/>
      <c r="G23" s="47"/>
      <c r="H23" s="23"/>
      <c r="I23" s="23"/>
      <c r="J23" s="23"/>
      <c r="K23" s="16">
        <f>K16+K18+K20</f>
        <v>1935591.1100000003</v>
      </c>
    </row>
    <row r="25" spans="1:11" ht="15.75" x14ac:dyDescent="0.25">
      <c r="A25" s="24"/>
      <c r="B25" s="25"/>
      <c r="C25" s="25"/>
      <c r="D25" s="25"/>
      <c r="E25" s="25"/>
      <c r="F25" s="43" t="s">
        <v>40</v>
      </c>
      <c r="G25" s="43"/>
      <c r="H25" s="43"/>
      <c r="I25" s="43"/>
      <c r="J25" s="43"/>
      <c r="K25" s="31">
        <f>K23*0.21</f>
        <v>406474.13310000004</v>
      </c>
    </row>
    <row r="26" spans="1:11" ht="15.6" customHeight="1" x14ac:dyDescent="0.25">
      <c r="A26" s="24"/>
      <c r="B26" s="25"/>
      <c r="C26" s="25"/>
      <c r="D26" s="25"/>
      <c r="E26" s="25"/>
      <c r="F26" s="32"/>
      <c r="G26" s="32"/>
      <c r="H26" s="32"/>
      <c r="I26" s="32"/>
      <c r="J26" s="33" t="s">
        <v>41</v>
      </c>
      <c r="K26" s="31">
        <f>K23+K25</f>
        <v>2342065.2431000005</v>
      </c>
    </row>
    <row r="27" spans="1:11" ht="15.75" x14ac:dyDescent="0.25">
      <c r="A27" s="24"/>
      <c r="B27" s="25"/>
      <c r="C27" s="25"/>
      <c r="D27" s="25"/>
      <c r="E27" s="25"/>
      <c r="F27" s="43"/>
      <c r="G27" s="43"/>
      <c r="H27" s="43"/>
      <c r="I27" s="43"/>
      <c r="J27" s="43"/>
      <c r="K27" s="43"/>
    </row>
    <row r="30" spans="1:11" ht="14.45" customHeight="1" x14ac:dyDescent="0.25">
      <c r="A30" s="42" t="s">
        <v>46</v>
      </c>
      <c r="B30" s="42"/>
      <c r="C30" s="42"/>
      <c r="D30" s="42"/>
      <c r="E30" s="42"/>
      <c r="F30" s="42"/>
      <c r="G30" s="42"/>
      <c r="H30" s="42"/>
      <c r="I30" s="42"/>
      <c r="J30" s="42"/>
      <c r="K30" s="42"/>
    </row>
    <row r="31" spans="1:11" x14ac:dyDescent="0.25">
      <c r="A31" s="42"/>
      <c r="B31" s="42"/>
      <c r="C31" s="42"/>
      <c r="D31" s="42"/>
      <c r="E31" s="42"/>
      <c r="F31" s="42"/>
      <c r="G31" s="42"/>
      <c r="H31" s="42"/>
      <c r="I31" s="42"/>
      <c r="J31" s="42"/>
      <c r="K31" s="42"/>
    </row>
    <row r="32" spans="1:11" ht="5.25" customHeight="1" x14ac:dyDescent="0.25">
      <c r="A32" s="42"/>
      <c r="B32" s="42"/>
      <c r="C32" s="42"/>
      <c r="D32" s="42"/>
      <c r="E32" s="42"/>
      <c r="F32" s="42"/>
      <c r="G32" s="42"/>
      <c r="H32" s="42"/>
      <c r="I32" s="42"/>
      <c r="J32" s="42"/>
      <c r="K32" s="42"/>
    </row>
    <row r="33" spans="1:13" ht="33.75" hidden="1" customHeight="1" x14ac:dyDescent="0.25">
      <c r="A33" s="42"/>
      <c r="B33" s="42"/>
      <c r="C33" s="42"/>
      <c r="D33" s="42"/>
      <c r="E33" s="42"/>
      <c r="F33" s="42"/>
      <c r="G33" s="42"/>
      <c r="H33" s="42"/>
      <c r="I33" s="42"/>
      <c r="J33" s="42"/>
      <c r="K33" s="42"/>
    </row>
    <row r="36" spans="1:13" s="8" customFormat="1" ht="14.25" x14ac:dyDescent="0.2">
      <c r="A36" s="5"/>
      <c r="B36" s="5"/>
      <c r="C36" s="5"/>
      <c r="D36" s="5"/>
      <c r="E36" s="9"/>
      <c r="F36" s="6"/>
      <c r="G36" s="6"/>
      <c r="H36" s="6"/>
      <c r="I36" s="6"/>
      <c r="J36" s="7"/>
      <c r="K36" s="7"/>
    </row>
    <row r="37" spans="1:13" s="8" customFormat="1" ht="14.25" x14ac:dyDescent="0.2">
      <c r="D37" s="9"/>
      <c r="E37" s="10"/>
      <c r="F37" s="10"/>
      <c r="I37" s="11"/>
      <c r="J37" s="12"/>
      <c r="K37" s="12"/>
    </row>
    <row r="38" spans="1:13" x14ac:dyDescent="0.25">
      <c r="K38" s="4"/>
      <c r="L38" s="4"/>
      <c r="M38" s="4"/>
    </row>
    <row r="39" spans="1:13" x14ac:dyDescent="0.25">
      <c r="A39" s="5"/>
      <c r="B39" s="5"/>
      <c r="C39" s="5"/>
      <c r="D39" s="5"/>
      <c r="E39" s="5"/>
      <c r="F39" s="6"/>
      <c r="G39" s="6"/>
      <c r="H39" s="7"/>
      <c r="I39" s="7"/>
    </row>
    <row r="40" spans="1:13" x14ac:dyDescent="0.25">
      <c r="A40" s="8"/>
      <c r="B40" s="8"/>
      <c r="C40" s="8"/>
      <c r="D40" s="9"/>
      <c r="E40" s="10"/>
      <c r="F40" s="8"/>
      <c r="G40" s="11"/>
      <c r="H40" s="12"/>
      <c r="I40" s="12"/>
    </row>
    <row r="41" spans="1:13" x14ac:dyDescent="0.25">
      <c r="A41" s="13"/>
      <c r="B41" s="13"/>
      <c r="C41" s="13"/>
      <c r="D41" s="13"/>
      <c r="E41" s="13"/>
    </row>
    <row r="42" spans="1:13" x14ac:dyDescent="0.25">
      <c r="A42" s="13"/>
      <c r="B42" s="13"/>
      <c r="C42" s="13"/>
      <c r="D42" s="13"/>
      <c r="E42" s="13"/>
    </row>
    <row r="43" spans="1:13" x14ac:dyDescent="0.25">
      <c r="A43" s="13"/>
      <c r="B43" s="13"/>
      <c r="C43" s="13"/>
      <c r="D43" s="13"/>
      <c r="E43" s="13"/>
    </row>
    <row r="44" spans="1:13" x14ac:dyDescent="0.25">
      <c r="A44" s="13"/>
      <c r="B44" s="13"/>
      <c r="C44" s="13"/>
      <c r="D44" s="13"/>
      <c r="E44" s="13"/>
    </row>
    <row r="45" spans="1:13" x14ac:dyDescent="0.25">
      <c r="A45" s="13"/>
      <c r="B45" s="13"/>
      <c r="C45" s="13"/>
      <c r="D45" s="13"/>
      <c r="E45" s="13"/>
    </row>
    <row r="46" spans="1:13" x14ac:dyDescent="0.25">
      <c r="A46" s="13"/>
      <c r="B46" s="13"/>
      <c r="C46" s="13"/>
      <c r="D46" s="13"/>
      <c r="E46" s="13"/>
    </row>
    <row r="47" spans="1:13" x14ac:dyDescent="0.25">
      <c r="A47" s="13"/>
      <c r="B47" s="13"/>
      <c r="C47" s="13"/>
      <c r="D47" s="13"/>
      <c r="E47" s="13"/>
    </row>
    <row r="48" spans="1:13" x14ac:dyDescent="0.25">
      <c r="A48" s="13"/>
      <c r="B48" s="13"/>
      <c r="C48" s="13"/>
      <c r="D48" s="13"/>
      <c r="E48" s="13"/>
    </row>
    <row r="49" spans="1:5" x14ac:dyDescent="0.25">
      <c r="A49" s="13"/>
      <c r="B49" s="13"/>
      <c r="C49" s="13"/>
      <c r="D49" s="13"/>
      <c r="E49" s="13"/>
    </row>
    <row r="50" spans="1:5" x14ac:dyDescent="0.25">
      <c r="A50" s="13"/>
      <c r="B50" s="13"/>
      <c r="C50" s="13"/>
      <c r="D50" s="13"/>
      <c r="E50" s="13"/>
    </row>
    <row r="51" spans="1:5" x14ac:dyDescent="0.25">
      <c r="A51" s="13"/>
      <c r="B51" s="13"/>
      <c r="C51" s="13"/>
      <c r="D51" s="13"/>
      <c r="E51" s="13"/>
    </row>
    <row r="52" spans="1:5" x14ac:dyDescent="0.25">
      <c r="A52" s="13"/>
      <c r="B52" s="13"/>
      <c r="C52" s="13"/>
      <c r="D52" s="13"/>
      <c r="E52" s="13"/>
    </row>
    <row r="53" spans="1:5" x14ac:dyDescent="0.25">
      <c r="A53" s="13"/>
      <c r="B53" s="13"/>
      <c r="C53" s="13"/>
      <c r="D53" s="13"/>
      <c r="E53" s="13"/>
    </row>
    <row r="54" spans="1:5" x14ac:dyDescent="0.25">
      <c r="A54" s="13"/>
      <c r="B54" s="13"/>
      <c r="C54" s="13"/>
      <c r="D54" s="13"/>
      <c r="E54" s="13"/>
    </row>
    <row r="55" spans="1:5" x14ac:dyDescent="0.25">
      <c r="A55" s="13"/>
      <c r="B55" s="13"/>
      <c r="C55" s="13"/>
      <c r="D55" s="13"/>
      <c r="E55" s="13"/>
    </row>
    <row r="56" spans="1:5" x14ac:dyDescent="0.25">
      <c r="A56" s="13"/>
      <c r="B56" s="13"/>
      <c r="C56" s="13"/>
      <c r="D56" s="13"/>
      <c r="E56" s="13"/>
    </row>
    <row r="57" spans="1:5" x14ac:dyDescent="0.25">
      <c r="A57" s="13"/>
      <c r="B57" s="13"/>
      <c r="C57" s="13"/>
      <c r="D57" s="13"/>
      <c r="E57" s="13"/>
    </row>
    <row r="58" spans="1:5" x14ac:dyDescent="0.25">
      <c r="A58" s="13"/>
      <c r="B58" s="13"/>
      <c r="C58" s="13"/>
      <c r="D58" s="13"/>
      <c r="E58" s="13"/>
    </row>
    <row r="59" spans="1:5" x14ac:dyDescent="0.25">
      <c r="D59" s="4"/>
      <c r="E59" s="4"/>
    </row>
    <row r="66" spans="11:13" x14ac:dyDescent="0.25">
      <c r="K66" s="4"/>
      <c r="L66" s="4"/>
      <c r="M66" s="4"/>
    </row>
  </sheetData>
  <mergeCells count="7">
    <mergeCell ref="A30:K33"/>
    <mergeCell ref="F27:K27"/>
    <mergeCell ref="A2:K3"/>
    <mergeCell ref="B18:E18"/>
    <mergeCell ref="B20:E20"/>
    <mergeCell ref="B23:G23"/>
    <mergeCell ref="F25:J25"/>
  </mergeCells>
  <pageMargins left="0.70866141732283472" right="0.70866141732283472" top="0.74803149606299213" bottom="0.74803149606299213" header="0.31496062992125984" footer="0.31496062992125984"/>
  <pageSetup paperSize="9" scale="76" orientation="portrait" r:id="rId1"/>
  <headerFooter>
    <oddFooter>&amp;LE20-0082: RESUMEN DE PRESUPUESTO&amp;C&amp;P de &amp;N&amp;REMPRESA LICITADORA</oddFooter>
  </headerFooter>
  <rowBreaks count="1" manualBreakCount="1">
    <brk id="34" max="10"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4"/>
  <sheetViews>
    <sheetView workbookViewId="0">
      <selection activeCell="G21" sqref="G21"/>
    </sheetView>
  </sheetViews>
  <sheetFormatPr baseColWidth="10" defaultColWidth="11.42578125" defaultRowHeight="15" x14ac:dyDescent="0.25"/>
  <cols>
    <col min="1" max="1" width="5.7109375" style="51" customWidth="1"/>
    <col min="2" max="2" width="58.85546875" style="51" customWidth="1"/>
    <col min="3" max="6" width="14.5703125" style="51" customWidth="1"/>
    <col min="7" max="7" width="16.140625" style="51" customWidth="1"/>
    <col min="8" max="16384" width="11.42578125" style="51"/>
  </cols>
  <sheetData>
    <row r="1" spans="1:13" ht="15" customHeight="1" x14ac:dyDescent="0.25">
      <c r="A1" s="48" t="s">
        <v>50</v>
      </c>
      <c r="B1" s="49"/>
      <c r="C1" s="49"/>
      <c r="D1" s="49"/>
      <c r="E1" s="49"/>
      <c r="F1" s="49"/>
      <c r="G1" s="50"/>
    </row>
    <row r="2" spans="1:13" ht="18.75" customHeight="1" x14ac:dyDescent="0.25">
      <c r="A2" s="52" t="s">
        <v>51</v>
      </c>
      <c r="B2" s="53"/>
      <c r="C2" s="53"/>
      <c r="D2" s="53"/>
      <c r="E2" s="53"/>
      <c r="F2" s="53"/>
      <c r="G2" s="54"/>
    </row>
    <row r="3" spans="1:13" ht="15.75" customHeight="1" thickBot="1" x14ac:dyDescent="0.3">
      <c r="A3" s="55" t="s">
        <v>52</v>
      </c>
      <c r="B3" s="56"/>
      <c r="C3" s="56"/>
      <c r="D3" s="56"/>
      <c r="E3" s="56"/>
      <c r="F3" s="56"/>
      <c r="G3" s="57"/>
    </row>
    <row r="4" spans="1:13" x14ac:dyDescent="0.25">
      <c r="A4" s="58"/>
      <c r="B4" s="58"/>
      <c r="C4" s="58"/>
      <c r="D4" s="58"/>
      <c r="E4" s="58"/>
      <c r="F4" s="58"/>
      <c r="G4" s="58"/>
    </row>
    <row r="5" spans="1:13" ht="21" customHeight="1" x14ac:dyDescent="0.25">
      <c r="A5" s="59" t="s">
        <v>53</v>
      </c>
      <c r="B5" s="59"/>
      <c r="C5" s="59"/>
      <c r="D5" s="59"/>
      <c r="E5" s="59"/>
      <c r="F5" s="59"/>
      <c r="G5" s="59"/>
    </row>
    <row r="6" spans="1:13" x14ac:dyDescent="0.25">
      <c r="A6" s="60" t="s">
        <v>54</v>
      </c>
      <c r="B6" s="60"/>
      <c r="C6" s="60"/>
      <c r="D6" s="60"/>
      <c r="E6" s="60"/>
      <c r="F6" s="60"/>
      <c r="G6" s="60"/>
    </row>
    <row r="7" spans="1:13" ht="17.25" customHeight="1" thickBot="1" x14ac:dyDescent="0.3">
      <c r="A7" s="58"/>
      <c r="B7" s="58"/>
      <c r="C7" s="58"/>
      <c r="D7" s="58"/>
      <c r="E7" s="58"/>
      <c r="F7" s="58"/>
      <c r="G7" s="58"/>
    </row>
    <row r="8" spans="1:13" ht="15" customHeight="1" x14ac:dyDescent="0.25">
      <c r="A8" s="61" t="s">
        <v>55</v>
      </c>
      <c r="B8" s="61"/>
      <c r="C8" s="62"/>
      <c r="D8" s="63"/>
      <c r="E8" s="63"/>
      <c r="F8" s="63"/>
      <c r="G8" s="64"/>
    </row>
    <row r="9" spans="1:13" ht="15.75" customHeight="1" thickBot="1" x14ac:dyDescent="0.3">
      <c r="A9" s="61"/>
      <c r="B9" s="61"/>
      <c r="C9" s="65"/>
      <c r="D9" s="66"/>
      <c r="E9" s="66"/>
      <c r="F9" s="66"/>
      <c r="G9" s="67"/>
    </row>
    <row r="10" spans="1:13" ht="15.75" thickBot="1" x14ac:dyDescent="0.3">
      <c r="A10" s="58"/>
      <c r="B10" s="58"/>
      <c r="C10" s="58"/>
      <c r="D10" s="58"/>
      <c r="E10" s="58"/>
      <c r="F10" s="58"/>
      <c r="G10" s="58"/>
    </row>
    <row r="11" spans="1:13" ht="30.75" thickBot="1" x14ac:dyDescent="0.3">
      <c r="A11" s="68" t="s">
        <v>56</v>
      </c>
      <c r="B11" s="68" t="s">
        <v>57</v>
      </c>
      <c r="C11" s="69" t="s">
        <v>58</v>
      </c>
      <c r="D11" s="69" t="s">
        <v>59</v>
      </c>
      <c r="E11" s="69" t="s">
        <v>60</v>
      </c>
      <c r="F11" s="69" t="s">
        <v>61</v>
      </c>
      <c r="G11" s="69" t="s">
        <v>62</v>
      </c>
      <c r="K11" s="70"/>
      <c r="M11" s="70"/>
    </row>
    <row r="12" spans="1:13" ht="16.5" x14ac:dyDescent="0.25">
      <c r="A12" s="71"/>
      <c r="B12" s="72" t="s">
        <v>63</v>
      </c>
      <c r="C12" s="73"/>
      <c r="D12" s="74"/>
      <c r="E12" s="74"/>
      <c r="F12" s="75"/>
      <c r="G12" s="76"/>
      <c r="K12" s="70"/>
      <c r="M12" s="70"/>
    </row>
    <row r="13" spans="1:13" ht="16.5" x14ac:dyDescent="0.25">
      <c r="A13" s="77">
        <v>1</v>
      </c>
      <c r="B13" s="78" t="s">
        <v>64</v>
      </c>
      <c r="C13" s="79">
        <v>8</v>
      </c>
      <c r="D13" s="80">
        <v>29.34</v>
      </c>
      <c r="E13" s="80">
        <f t="shared" ref="E13:E20" si="0">ROUND(C13*D13,2)</f>
        <v>234.72</v>
      </c>
      <c r="F13" s="81">
        <v>0</v>
      </c>
      <c r="G13" s="82">
        <f t="shared" ref="G13" si="1">IF(F13&gt;D13,F13/0,ROUND(C13*F13,2))</f>
        <v>0</v>
      </c>
      <c r="K13" s="70"/>
      <c r="M13" s="70"/>
    </row>
    <row r="14" spans="1:13" ht="16.5" x14ac:dyDescent="0.25">
      <c r="A14" s="71"/>
      <c r="B14" s="72" t="s">
        <v>65</v>
      </c>
      <c r="C14" s="73"/>
      <c r="D14" s="74"/>
      <c r="E14" s="74"/>
      <c r="F14" s="75"/>
      <c r="G14" s="76"/>
      <c r="K14" s="70"/>
      <c r="M14" s="70"/>
    </row>
    <row r="15" spans="1:13" ht="16.5" x14ac:dyDescent="0.25">
      <c r="A15" s="77">
        <v>2</v>
      </c>
      <c r="B15" s="78" t="s">
        <v>66</v>
      </c>
      <c r="C15" s="79">
        <v>14</v>
      </c>
      <c r="D15" s="80">
        <v>114.73</v>
      </c>
      <c r="E15" s="80">
        <f t="shared" si="0"/>
        <v>1606.22</v>
      </c>
      <c r="F15" s="81">
        <v>0</v>
      </c>
      <c r="G15" s="82">
        <f t="shared" ref="G15:G18" si="2">IF(F15&gt;D15,F15/0,ROUND(C15*F15,2))</f>
        <v>0</v>
      </c>
      <c r="K15" s="70"/>
      <c r="M15" s="70"/>
    </row>
    <row r="16" spans="1:13" ht="16.5" x14ac:dyDescent="0.25">
      <c r="A16" s="71"/>
      <c r="B16" s="72" t="s">
        <v>67</v>
      </c>
      <c r="C16" s="73"/>
      <c r="D16" s="74"/>
      <c r="E16" s="74"/>
      <c r="F16" s="75"/>
      <c r="G16" s="76"/>
      <c r="K16" s="70"/>
      <c r="M16" s="70"/>
    </row>
    <row r="17" spans="1:13" ht="16.5" x14ac:dyDescent="0.25">
      <c r="A17" s="77">
        <v>3</v>
      </c>
      <c r="B17" s="78" t="s">
        <v>68</v>
      </c>
      <c r="C17" s="79">
        <v>16</v>
      </c>
      <c r="D17" s="80">
        <v>372.95</v>
      </c>
      <c r="E17" s="80">
        <f t="shared" si="0"/>
        <v>5967.2</v>
      </c>
      <c r="F17" s="81">
        <v>0</v>
      </c>
      <c r="G17" s="82">
        <f t="shared" si="2"/>
        <v>0</v>
      </c>
      <c r="K17" s="70"/>
      <c r="M17" s="70"/>
    </row>
    <row r="18" spans="1:13" ht="16.5" x14ac:dyDescent="0.25">
      <c r="A18" s="77">
        <v>4</v>
      </c>
      <c r="B18" s="78" t="s">
        <v>69</v>
      </c>
      <c r="C18" s="79">
        <v>8</v>
      </c>
      <c r="D18" s="80">
        <v>1000.91</v>
      </c>
      <c r="E18" s="80">
        <f t="shared" si="0"/>
        <v>8007.28</v>
      </c>
      <c r="F18" s="81">
        <v>0</v>
      </c>
      <c r="G18" s="82">
        <f t="shared" si="2"/>
        <v>0</v>
      </c>
      <c r="K18" s="70"/>
      <c r="M18" s="70"/>
    </row>
    <row r="19" spans="1:13" ht="16.5" x14ac:dyDescent="0.25">
      <c r="A19" s="71"/>
      <c r="B19" s="72" t="s">
        <v>70</v>
      </c>
      <c r="C19" s="73"/>
      <c r="D19" s="74"/>
      <c r="E19" s="74"/>
      <c r="F19" s="75"/>
      <c r="G19" s="76"/>
      <c r="K19" s="70"/>
      <c r="M19" s="70"/>
    </row>
    <row r="20" spans="1:13" ht="17.25" thickBot="1" x14ac:dyDescent="0.3">
      <c r="A20" s="77">
        <v>5</v>
      </c>
      <c r="B20" s="78" t="s">
        <v>71</v>
      </c>
      <c r="C20" s="79">
        <v>1</v>
      </c>
      <c r="D20" s="80">
        <v>3500</v>
      </c>
      <c r="E20" s="80">
        <f t="shared" si="0"/>
        <v>3500</v>
      </c>
      <c r="F20" s="83" t="s">
        <v>72</v>
      </c>
      <c r="G20" s="82">
        <v>3500</v>
      </c>
      <c r="K20" s="70"/>
      <c r="M20" s="70"/>
    </row>
    <row r="21" spans="1:13" ht="16.5" x14ac:dyDescent="0.25">
      <c r="A21" s="84"/>
      <c r="B21" s="84"/>
      <c r="C21" s="84"/>
      <c r="D21" s="85"/>
      <c r="E21" s="86">
        <f>SUM(E12:E20)</f>
        <v>19315.419999999998</v>
      </c>
      <c r="F21" s="87"/>
      <c r="G21" s="88">
        <f>IF(SUM(G12:G20)=3500,0,SUM(G12:G20))</f>
        <v>0</v>
      </c>
      <c r="K21" s="89"/>
    </row>
    <row r="22" spans="1:13" ht="15.75" thickBot="1" x14ac:dyDescent="0.3">
      <c r="A22" s="90"/>
      <c r="B22" s="90"/>
      <c r="C22" s="90"/>
      <c r="D22" s="90"/>
      <c r="E22" s="90"/>
      <c r="F22" s="90"/>
      <c r="G22" s="90"/>
    </row>
    <row r="23" spans="1:13" ht="16.5" customHeight="1" thickBot="1" x14ac:dyDescent="0.3">
      <c r="A23" s="91" t="s">
        <v>73</v>
      </c>
      <c r="B23" s="91"/>
      <c r="C23" s="91"/>
      <c r="D23" s="91"/>
      <c r="E23" s="91"/>
      <c r="F23" s="92">
        <f>IF(G21&gt;19315.42,"ERROR: Límite superado",G21)</f>
        <v>0</v>
      </c>
      <c r="G23" s="93"/>
    </row>
    <row r="24" spans="1:13" x14ac:dyDescent="0.25">
      <c r="A24" s="94" t="s">
        <v>74</v>
      </c>
      <c r="B24" s="95"/>
      <c r="C24" s="95"/>
      <c r="D24" s="95"/>
      <c r="E24" s="95"/>
      <c r="F24" s="95"/>
      <c r="G24" s="95"/>
    </row>
  </sheetData>
  <mergeCells count="10">
    <mergeCell ref="A23:E23"/>
    <mergeCell ref="F23:G23"/>
    <mergeCell ref="A24:G24"/>
    <mergeCell ref="A1:G1"/>
    <mergeCell ref="A2:G2"/>
    <mergeCell ref="A3:G3"/>
    <mergeCell ref="A5:G5"/>
    <mergeCell ref="A6:G6"/>
    <mergeCell ref="A8:B9"/>
    <mergeCell ref="C8:G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PTTO E20-0082</vt:lpstr>
      <vt:lpstr>RESUMEN PPTO</vt:lpstr>
      <vt:lpstr>Hoja1</vt:lpstr>
      <vt:lpstr>'PTTO E20-0082'!Área_de_impresión</vt:lpstr>
      <vt:lpstr>'RESUMEN PPTO'!Área_de_impresión</vt:lpstr>
      <vt:lpstr>'PTTO E20-0082'!Títulos_a_imprimir</vt:lpstr>
    </vt:vector>
  </TitlesOfParts>
  <Company>APB</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Antonio Cerdà Juan</dc:creator>
  <cp:lastModifiedBy>d'Amico Rebord, María Virginia</cp:lastModifiedBy>
  <cp:lastPrinted>2022-05-25T12:29:24Z</cp:lastPrinted>
  <dcterms:created xsi:type="dcterms:W3CDTF">2022-03-25T14:14:45Z</dcterms:created>
  <dcterms:modified xsi:type="dcterms:W3CDTF">2022-05-26T12:21:30Z</dcterms:modified>
</cp:coreProperties>
</file>