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300"/>
  </bookViews>
  <sheets>
    <sheet name="APENDICE 4" sheetId="1" r:id="rId1"/>
  </sheets>
  <calcPr calcId="145621"/>
</workbook>
</file>

<file path=xl/calcChain.xml><?xml version="1.0" encoding="utf-8"?>
<calcChain xmlns="http://schemas.openxmlformats.org/spreadsheetml/2006/main">
  <c r="N308" i="1" l="1"/>
  <c r="N301" i="1"/>
  <c r="O126" i="1"/>
  <c r="O125" i="1"/>
  <c r="O124" i="1"/>
  <c r="N313" i="1" l="1"/>
  <c r="N312" i="1"/>
  <c r="K219" i="1"/>
  <c r="K212" i="1"/>
  <c r="I208" i="1"/>
  <c r="H208" i="1"/>
  <c r="G208" i="1"/>
  <c r="F208" i="1"/>
  <c r="J208" i="1" s="1"/>
  <c r="J207" i="1"/>
  <c r="J206" i="1"/>
  <c r="J205" i="1"/>
  <c r="J204" i="1"/>
  <c r="F197" i="1"/>
  <c r="K189" i="1"/>
  <c r="I185" i="1"/>
  <c r="H185" i="1"/>
  <c r="J185" i="1" s="1"/>
  <c r="G185" i="1"/>
  <c r="F185" i="1"/>
  <c r="J184" i="1"/>
  <c r="J183" i="1"/>
  <c r="J182" i="1"/>
  <c r="J181" i="1"/>
  <c r="J180" i="1"/>
  <c r="J179" i="1"/>
  <c r="J178" i="1"/>
  <c r="F171" i="1"/>
  <c r="M308" i="1" l="1"/>
  <c r="N316" i="1" s="1"/>
  <c r="M301" i="1"/>
  <c r="N315" i="1" s="1"/>
  <c r="M290" i="1"/>
  <c r="N290" i="1" s="1"/>
  <c r="N314" i="1" s="1"/>
  <c r="R65" i="1"/>
  <c r="M150" i="1" s="1"/>
  <c r="M313" i="1" s="1"/>
  <c r="K274" i="1" l="1"/>
  <c r="K281" i="1" l="1"/>
  <c r="I270" i="1"/>
  <c r="H270" i="1"/>
  <c r="G270" i="1"/>
  <c r="F270" i="1"/>
  <c r="J269" i="1"/>
  <c r="F259" i="1"/>
  <c r="J268" i="1"/>
  <c r="J267" i="1"/>
  <c r="K251" i="1"/>
  <c r="J266" i="1"/>
  <c r="I247" i="1"/>
  <c r="H247" i="1"/>
  <c r="G247" i="1"/>
  <c r="F247" i="1"/>
  <c r="J246" i="1"/>
  <c r="F233" i="1"/>
  <c r="J245" i="1"/>
  <c r="J244" i="1"/>
  <c r="J243" i="1"/>
  <c r="J242" i="1"/>
  <c r="J241" i="1"/>
  <c r="J240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N82" i="1" s="1"/>
  <c r="R82" i="1" s="1"/>
  <c r="V82" i="1" s="1"/>
  <c r="M60" i="1" s="1"/>
  <c r="N60" i="1" s="1"/>
  <c r="J102" i="1"/>
  <c r="N81" i="1" s="1"/>
  <c r="R81" i="1" s="1"/>
  <c r="V81" i="1" s="1"/>
  <c r="M59" i="1" s="1"/>
  <c r="N59" i="1" s="1"/>
  <c r="J101" i="1"/>
  <c r="N80" i="1" s="1"/>
  <c r="R80" i="1" s="1"/>
  <c r="V80" i="1" s="1"/>
  <c r="M58" i="1" s="1"/>
  <c r="N58" i="1" s="1"/>
  <c r="J100" i="1"/>
  <c r="N79" i="1" s="1"/>
  <c r="R79" i="1" s="1"/>
  <c r="V79" i="1" s="1"/>
  <c r="H96" i="1"/>
  <c r="J96" i="1" s="1"/>
  <c r="H95" i="1"/>
  <c r="J95" i="1" s="1"/>
  <c r="H94" i="1"/>
  <c r="J94" i="1" s="1"/>
  <c r="H93" i="1"/>
  <c r="J93" i="1" s="1"/>
  <c r="H92" i="1"/>
  <c r="J92" i="1" s="1"/>
  <c r="H91" i="1"/>
  <c r="J91" i="1" s="1"/>
  <c r="H90" i="1"/>
  <c r="J90" i="1" s="1"/>
  <c r="H89" i="1"/>
  <c r="J89" i="1" s="1"/>
  <c r="H88" i="1"/>
  <c r="J88" i="1" s="1"/>
  <c r="H87" i="1"/>
  <c r="J87" i="1" s="1"/>
  <c r="H86" i="1"/>
  <c r="J86" i="1" s="1"/>
  <c r="H85" i="1"/>
  <c r="J85" i="1" s="1"/>
  <c r="H84" i="1"/>
  <c r="J84" i="1" s="1"/>
  <c r="H83" i="1"/>
  <c r="J83" i="1" s="1"/>
  <c r="H82" i="1"/>
  <c r="J82" i="1" s="1"/>
  <c r="H81" i="1"/>
  <c r="J81" i="1" s="1"/>
  <c r="H80" i="1"/>
  <c r="J80" i="1" s="1"/>
  <c r="H79" i="1"/>
  <c r="J79" i="1" s="1"/>
  <c r="H78" i="1"/>
  <c r="J78" i="1" s="1"/>
  <c r="H77" i="1"/>
  <c r="J77" i="1" s="1"/>
  <c r="H76" i="1"/>
  <c r="J76" i="1" s="1"/>
  <c r="H75" i="1"/>
  <c r="J75" i="1" s="1"/>
  <c r="N77" i="1" s="1"/>
  <c r="R77" i="1" s="1"/>
  <c r="V77" i="1" s="1"/>
  <c r="M55" i="1" s="1"/>
  <c r="N55" i="1" s="1"/>
  <c r="H74" i="1"/>
  <c r="J74" i="1" s="1"/>
  <c r="N76" i="1" s="1"/>
  <c r="R76" i="1" s="1"/>
  <c r="V76" i="1" s="1"/>
  <c r="M54" i="1" s="1"/>
  <c r="N54" i="1" s="1"/>
  <c r="H73" i="1"/>
  <c r="J73" i="1" s="1"/>
  <c r="N75" i="1" s="1"/>
  <c r="R75" i="1" s="1"/>
  <c r="V75" i="1" s="1"/>
  <c r="M53" i="1" s="1"/>
  <c r="N53" i="1" s="1"/>
  <c r="H72" i="1"/>
  <c r="J72" i="1" s="1"/>
  <c r="N74" i="1" s="1"/>
  <c r="R74" i="1" s="1"/>
  <c r="V74" i="1" s="1"/>
  <c r="M52" i="1" s="1"/>
  <c r="N52" i="1" s="1"/>
  <c r="H71" i="1"/>
  <c r="J71" i="1" s="1"/>
  <c r="N73" i="1" s="1"/>
  <c r="R73" i="1" s="1"/>
  <c r="V73" i="1" s="1"/>
  <c r="M51" i="1" s="1"/>
  <c r="N51" i="1" s="1"/>
  <c r="H70" i="1"/>
  <c r="J70" i="1" s="1"/>
  <c r="N72" i="1" s="1"/>
  <c r="R72" i="1" s="1"/>
  <c r="V72" i="1" s="1"/>
  <c r="M50" i="1" s="1"/>
  <c r="N50" i="1" s="1"/>
  <c r="H69" i="1"/>
  <c r="J69" i="1" s="1"/>
  <c r="N71" i="1" s="1"/>
  <c r="R71" i="1" s="1"/>
  <c r="V71" i="1" s="1"/>
  <c r="M49" i="1" s="1"/>
  <c r="N49" i="1" s="1"/>
  <c r="L40" i="1"/>
  <c r="L39" i="1"/>
  <c r="L38" i="1"/>
  <c r="L37" i="1"/>
  <c r="L35" i="1"/>
  <c r="L34" i="1"/>
  <c r="L33" i="1"/>
  <c r="L32" i="1"/>
  <c r="L31" i="1"/>
  <c r="L30" i="1"/>
  <c r="L29" i="1"/>
  <c r="N11" i="1" s="1"/>
  <c r="O11" i="1" s="1"/>
  <c r="P149" i="1"/>
  <c r="Q143" i="1"/>
  <c r="O143" i="1"/>
  <c r="Q142" i="1"/>
  <c r="O142" i="1"/>
  <c r="Q141" i="1"/>
  <c r="O141" i="1"/>
  <c r="T140" i="1"/>
  <c r="Q140" i="1"/>
  <c r="O140" i="1"/>
  <c r="Q136" i="1"/>
  <c r="O136" i="1"/>
  <c r="Q135" i="1"/>
  <c r="O135" i="1"/>
  <c r="Q134" i="1"/>
  <c r="O134" i="1"/>
  <c r="Q133" i="1"/>
  <c r="O133" i="1"/>
  <c r="Q132" i="1"/>
  <c r="O132" i="1"/>
  <c r="Q131" i="1"/>
  <c r="O131" i="1"/>
  <c r="T130" i="1"/>
  <c r="Q130" i="1"/>
  <c r="O130" i="1"/>
  <c r="Q126" i="1"/>
  <c r="Q125" i="1"/>
  <c r="Q124" i="1"/>
  <c r="P61" i="1"/>
  <c r="M61" i="1"/>
  <c r="N61" i="1" s="1"/>
  <c r="P60" i="1"/>
  <c r="P59" i="1"/>
  <c r="P58" i="1"/>
  <c r="P55" i="1"/>
  <c r="P54" i="1"/>
  <c r="P53" i="1"/>
  <c r="P52" i="1"/>
  <c r="P51" i="1"/>
  <c r="P50" i="1"/>
  <c r="P49" i="1"/>
  <c r="Q23" i="1"/>
  <c r="Q22" i="1"/>
  <c r="Q21" i="1"/>
  <c r="Q20" i="1"/>
  <c r="Q17" i="1"/>
  <c r="Q16" i="1"/>
  <c r="Q15" i="1"/>
  <c r="Q14" i="1"/>
  <c r="Q13" i="1"/>
  <c r="Q12" i="1"/>
  <c r="Q11" i="1"/>
  <c r="N56" i="1" l="1"/>
  <c r="P56" i="1"/>
  <c r="P62" i="1" s="1"/>
  <c r="Q24" i="1"/>
  <c r="N12" i="1"/>
  <c r="O12" i="1" s="1"/>
  <c r="N13" i="1"/>
  <c r="O13" i="1" s="1"/>
  <c r="N23" i="1"/>
  <c r="O23" i="1" s="1"/>
  <c r="N14" i="1"/>
  <c r="O14" i="1" s="1"/>
  <c r="Q18" i="1"/>
  <c r="N20" i="1"/>
  <c r="O20" i="1" s="1"/>
  <c r="N22" i="1"/>
  <c r="O22" i="1" s="1"/>
  <c r="N15" i="1"/>
  <c r="O15" i="1" s="1"/>
  <c r="N16" i="1"/>
  <c r="O16" i="1" s="1"/>
  <c r="N17" i="1"/>
  <c r="O17" i="1" s="1"/>
  <c r="N21" i="1"/>
  <c r="O21" i="1" s="1"/>
  <c r="Q127" i="1"/>
  <c r="O144" i="1"/>
  <c r="O137" i="1"/>
  <c r="J247" i="1"/>
  <c r="Q137" i="1"/>
  <c r="O127" i="1"/>
  <c r="J270" i="1"/>
  <c r="Q144" i="1"/>
  <c r="R144" i="1" l="1"/>
  <c r="S144" i="1" s="1"/>
  <c r="Q52" i="1"/>
  <c r="R52" i="1" s="1"/>
  <c r="N62" i="1"/>
  <c r="Q62" i="1"/>
  <c r="R62" i="1" s="1"/>
  <c r="S58" i="1" s="1"/>
  <c r="O18" i="1"/>
  <c r="R14" i="1" s="1"/>
  <c r="O24" i="1"/>
  <c r="R24" i="1" s="1"/>
  <c r="S24" i="1" s="1"/>
  <c r="T20" i="1" s="1"/>
  <c r="R137" i="1"/>
  <c r="M152" i="1" s="1"/>
  <c r="R127" i="1"/>
  <c r="M151" i="1" s="1"/>
  <c r="O152" i="1" l="1"/>
  <c r="M315" i="1"/>
  <c r="O151" i="1"/>
  <c r="M314" i="1"/>
  <c r="M153" i="1"/>
  <c r="O150" i="1"/>
  <c r="O313" i="1" s="1"/>
  <c r="S65" i="1"/>
  <c r="R43" i="1"/>
  <c r="M149" i="1" s="1"/>
  <c r="M312" i="1" s="1"/>
  <c r="S43" i="1"/>
  <c r="S14" i="1"/>
  <c r="T10" i="1" s="1"/>
  <c r="S137" i="1"/>
  <c r="S127" i="1"/>
  <c r="T124" i="1" s="1"/>
  <c r="S48" i="1"/>
  <c r="O314" i="1" l="1"/>
  <c r="O153" i="1"/>
  <c r="M316" i="1"/>
  <c r="O149" i="1"/>
  <c r="O315" i="1"/>
  <c r="O312" i="1" l="1"/>
  <c r="O154" i="1"/>
  <c r="Q149" i="1" s="1"/>
  <c r="R149" i="1" s="1"/>
  <c r="O316" i="1"/>
  <c r="O317" i="1" l="1"/>
  <c r="P312" i="1" s="1"/>
  <c r="Q312" i="1" s="1"/>
</calcChain>
</file>

<file path=xl/sharedStrings.xml><?xml version="1.0" encoding="utf-8"?>
<sst xmlns="http://schemas.openxmlformats.org/spreadsheetml/2006/main" count="684" uniqueCount="280">
  <si>
    <t>C</t>
  </si>
  <si>
    <t>P</t>
  </si>
  <si>
    <t>PxC</t>
  </si>
  <si>
    <t>Pmax</t>
  </si>
  <si>
    <t>PxCmax</t>
  </si>
  <si>
    <t>ICDO</t>
  </si>
  <si>
    <t>PENALIZACIÓN</t>
  </si>
  <si>
    <t>IE1</t>
  </si>
  <si>
    <t>DESRATIZACIÓN</t>
  </si>
  <si>
    <t>IE1.1</t>
  </si>
  <si>
    <t>EDIFICIOS</t>
  </si>
  <si>
    <t>0/1</t>
  </si>
  <si>
    <t>IE1.2</t>
  </si>
  <si>
    <t>IMBORNALES</t>
  </si>
  <si>
    <t>IE1.3</t>
  </si>
  <si>
    <t>REGISTROS</t>
  </si>
  <si>
    <t>IE1.4</t>
  </si>
  <si>
    <t>RED DE ALCANTARILLADO</t>
  </si>
  <si>
    <t>IE1.5</t>
  </si>
  <si>
    <t xml:space="preserve">MUELLES </t>
  </si>
  <si>
    <t>IE1.6</t>
  </si>
  <si>
    <t>PARQUES, JARDINES Y PARTERRES</t>
  </si>
  <si>
    <t>IE1.7</t>
  </si>
  <si>
    <t>GALERIAS</t>
  </si>
  <si>
    <t>IE2</t>
  </si>
  <si>
    <t>DESINSECTACIÓN</t>
  </si>
  <si>
    <t>IE2.1</t>
  </si>
  <si>
    <t>EDIFICACIONES</t>
  </si>
  <si>
    <t>IE2.2</t>
  </si>
  <si>
    <t>CASETAS</t>
  </si>
  <si>
    <t>IE2.3</t>
  </si>
  <si>
    <t>IE2.4</t>
  </si>
  <si>
    <t>ARQUETAS</t>
  </si>
  <si>
    <t>∑PxC</t>
  </si>
  <si>
    <t>∑PxCmax</t>
  </si>
  <si>
    <t>Sur</t>
  </si>
  <si>
    <t>Poniente</t>
  </si>
  <si>
    <t>MC</t>
  </si>
  <si>
    <t>Botafoc</t>
  </si>
  <si>
    <t>MATRIZ DE INSPECCIONES</t>
  </si>
  <si>
    <t>INSP1</t>
  </si>
  <si>
    <t>INSP2</t>
  </si>
  <si>
    <t>INSP3</t>
  </si>
  <si>
    <t>INSP4</t>
  </si>
  <si>
    <t>IC1</t>
  </si>
  <si>
    <t>IC1.1</t>
  </si>
  <si>
    <t xml:space="preserve">    Czonas</t>
  </si>
  <si>
    <t>&gt;2=1</t>
  </si>
  <si>
    <t>IC1.2</t>
  </si>
  <si>
    <t>IC1.3</t>
  </si>
  <si>
    <t>IC1.4</t>
  </si>
  <si>
    <t>IC1.5</t>
  </si>
  <si>
    <t>IC1.6</t>
  </si>
  <si>
    <t>IC1.7</t>
  </si>
  <si>
    <t>IC2.1</t>
  </si>
  <si>
    <t>IC</t>
  </si>
  <si>
    <t>IC2</t>
  </si>
  <si>
    <t>IC2.2</t>
  </si>
  <si>
    <t>IC2.3</t>
  </si>
  <si>
    <t>IC2.4</t>
  </si>
  <si>
    <t>INDICADOR TIEMPO DE RESPUESTA DE AVISOS (IT2) PDS CORRECTIVAS</t>
  </si>
  <si>
    <t>Se define IT2 como el tiempo de respuesta del contratista ante un aviso de una PDS Correctiva. Los avisos deberán resolverse acorde lo especificado en el PPT</t>
  </si>
  <si>
    <t xml:space="preserve">En el caso de que sea necesario la programación de los trabajos estos deberán realizarse en el día que se realice la programación </t>
  </si>
  <si>
    <r>
      <t>IT2=</t>
    </r>
    <r>
      <rPr>
        <sz val="11"/>
        <color rgb="FF000000"/>
        <rFont val="Calibri"/>
        <family val="2"/>
      </rPr>
      <t>∑</t>
    </r>
    <r>
      <rPr>
        <sz val="9.9"/>
        <color rgb="FF000000"/>
        <rFont val="Calibri"/>
        <family val="2"/>
      </rPr>
      <t>IT2i(mes)</t>
    </r>
  </si>
  <si>
    <t>ACEPTABLE/INACEPTABLE</t>
  </si>
  <si>
    <t>Este indicador mensual se considera inaceptable si se superan estos plazos una vez al mes</t>
  </si>
  <si>
    <t>INDICADORES DE DOCUMENTACIÓN (ICDO)</t>
  </si>
  <si>
    <t>ICDO1</t>
  </si>
  <si>
    <t>ICDO2</t>
  </si>
  <si>
    <t>INFORME MENSUAL</t>
  </si>
  <si>
    <t>ICDO3</t>
  </si>
  <si>
    <t>TODOS LOS SERVICIOS QUE SE PRESTAN E INCIDENCIAS SE REFLEJAN DIARIAMENTE EN EL SISTEMA DE GESTIÓN (PLATAFORMA GMAO)</t>
  </si>
  <si>
    <t>INDICADORES DE HORARIOS, PERSONAL, MAQUINARIA Y MEDIOAMBIENTE (ICHPMM)</t>
  </si>
  <si>
    <t>ICHPMM</t>
  </si>
  <si>
    <t>ICHPMM1</t>
  </si>
  <si>
    <t>EL PERSONAL CUMPLE CON LOS HORARIOS DE LAS JORNADAS LABORABLES (CONVENIO LABORAL APLICABLE)</t>
  </si>
  <si>
    <t>ICHPMM2</t>
  </si>
  <si>
    <t xml:space="preserve">EL CONTRATISTA CUMPLE CON LA IMAGEN DE  IDENTIDAD CORPORATIVA DE LA APB EN ROPA DE UNIFORME, EQUIPOS DE TRABAJOS Y MEDIOS TÉCNICOS </t>
  </si>
  <si>
    <t>ICHPMM3</t>
  </si>
  <si>
    <t>EQUIPO DE TRABAJO FORMADO POR PERSONAL SUFICIENTE</t>
  </si>
  <si>
    <t>ICHPMM4</t>
  </si>
  <si>
    <t>EQUIPOS Y MAQUINARIA ADSCRITOS AL CONTRATO CUMPLEN CON LA LEGISLACIÓN Y NORMATIVA VIGENTE Y DISPONEN DE LAS INSPECCIONES PERIÓDICAS Y REVISIONES PERTINENTES</t>
  </si>
  <si>
    <t>ICHPMM5</t>
  </si>
  <si>
    <t>ICHPMM6</t>
  </si>
  <si>
    <t>EL CONTRATISTA HA COMUNICADO CUALQUIER CAMBIO EN LOS TRABAJADORES POR BAJAS LABORABLES, VACACIONES U OTRAS CIRCUNSTANCIAS</t>
  </si>
  <si>
    <t>ICHPMM7</t>
  </si>
  <si>
    <t>EL CONTRATISTA DISPONE DE VEHÍCULOS NECESARIOS PARA EL TRASLADO DEL PERSONAL ADSCRITO CON CALIFICACIÓN ECO O CERO EMISIONES</t>
  </si>
  <si>
    <t>INDICADORES DE MEDIOS DE COMUNICACIÓN (ICMC)</t>
  </si>
  <si>
    <t>ICMC</t>
  </si>
  <si>
    <t>ICMC1</t>
  </si>
  <si>
    <t>TELÉFONOS MÓVILES HABILITADOS LAS 24 HORAS</t>
  </si>
  <si>
    <t>ICMC2</t>
  </si>
  <si>
    <t>COMUNICACIÓN VÍA PDS GMAO</t>
  </si>
  <si>
    <t>ICMC3</t>
  </si>
  <si>
    <t>DIRECCIÓN DE CORREO ELECTRÓNICO</t>
  </si>
  <si>
    <t>ICMC4</t>
  </si>
  <si>
    <t>RESULTADO ELABORACION ENCUESTAS PUBLICAS</t>
  </si>
  <si>
    <t>¿Se ha llevado a cabo comprobación del índice de calidad por parte de la APB?</t>
  </si>
  <si>
    <t>SI/NO</t>
  </si>
  <si>
    <t>NO</t>
  </si>
  <si>
    <t>PESOS</t>
  </si>
  <si>
    <t>ICxP</t>
  </si>
  <si>
    <t>ICxPMAx</t>
  </si>
  <si>
    <t>OBTENCIÓN ÍNDICE CALIDAD CONTRATISTA</t>
  </si>
  <si>
    <t>9 a 10</t>
  </si>
  <si>
    <t>Nivel 1</t>
  </si>
  <si>
    <t>8 a 9</t>
  </si>
  <si>
    <t>Nivel 2</t>
  </si>
  <si>
    <t>Nivel 3</t>
  </si>
  <si>
    <t>nivel 4</t>
  </si>
  <si>
    <t>ICMC INDICADORES DE MEDIOS DE COMUNICACIÓN (ICMC)</t>
  </si>
  <si>
    <t>0 a 3</t>
  </si>
  <si>
    <t>Nivel 5</t>
  </si>
  <si>
    <t>La obtención de una calificación inferior a 8 será considera inaceptable y llevará aparejada de manera directa la penalización correspondiente</t>
  </si>
  <si>
    <t>Semana1</t>
  </si>
  <si>
    <t>Semana2</t>
  </si>
  <si>
    <t>Semana3</t>
  </si>
  <si>
    <t>Semana4</t>
  </si>
  <si>
    <t xml:space="preserve">Resultado </t>
  </si>
  <si>
    <t>VALOR</t>
  </si>
  <si>
    <t>SI</t>
  </si>
  <si>
    <t>TRABAJO REALIZADO</t>
  </si>
  <si>
    <t>TRABAJO NO REALIZADO</t>
  </si>
  <si>
    <t>NO INSPECCIONADO/NO PLANIFICADO</t>
  </si>
  <si>
    <t>EN BLANCO</t>
  </si>
  <si>
    <t>2 o mas inspecciones negativas</t>
  </si>
  <si>
    <t>semanales es valor 0</t>
  </si>
  <si>
    <t>VALORES DE LA CALIDAD DEL SERVICIO</t>
  </si>
  <si>
    <t>CUMPLIMIENTO PLAN DE GESTIÓN</t>
  </si>
  <si>
    <t>%  Cebos con consumo sobre total</t>
  </si>
  <si>
    <t>Nº Reclamaciones/mes</t>
  </si>
  <si>
    <t>N+P</t>
  </si>
  <si>
    <t>Desratización</t>
  </si>
  <si>
    <t>Zona sur</t>
  </si>
  <si>
    <t>IC1.1 EDIFICIOS</t>
  </si>
  <si>
    <t>N+P &gt;50=0</t>
  </si>
  <si>
    <t>IC1.2 IMBORNALES</t>
  </si>
  <si>
    <t>IC1.3 REGISTROS</t>
  </si>
  <si>
    <t>IC1.4 RED DE ALCANTARILLADO</t>
  </si>
  <si>
    <t xml:space="preserve">IC1.5 MUELLES </t>
  </si>
  <si>
    <t>IC1.6 PARQUES, JARDINES Y PART</t>
  </si>
  <si>
    <t>IC1.7 GALERIAS</t>
  </si>
  <si>
    <t>Zona Poniente</t>
  </si>
  <si>
    <t>Zona Botafoc</t>
  </si>
  <si>
    <t xml:space="preserve">%trampas </t>
  </si>
  <si>
    <t>Valor</t>
  </si>
  <si>
    <t>IC2.1 EDIFICIOS</t>
  </si>
  <si>
    <t>% &gt;50=0</t>
  </si>
  <si>
    <t>Los animales a tener en cuenta en la observación son, como mínimo, los siguientes:</t>
  </si>
  <si>
    <t>IC2.2 CASETAS</t>
  </si>
  <si>
    <t>Moscas</t>
  </si>
  <si>
    <t>IC2.3 GALERIAS</t>
  </si>
  <si>
    <t>Mosquitos</t>
  </si>
  <si>
    <t>Desinsectación</t>
  </si>
  <si>
    <t>IC2.4 ARQUETAS</t>
  </si>
  <si>
    <t>Avispas</t>
  </si>
  <si>
    <t>Cucacharas</t>
  </si>
  <si>
    <t>Zona poniente</t>
  </si>
  <si>
    <t>Hormigas</t>
  </si>
  <si>
    <t>INDICADORES  APB</t>
  </si>
  <si>
    <t xml:space="preserve">CUMPLIMIENTO DEL PLAN DE GESTIÓN </t>
  </si>
  <si>
    <r>
      <t>C</t>
    </r>
    <r>
      <rPr>
        <b/>
        <vertAlign val="subscript"/>
        <sz val="11"/>
        <color rgb="FFFFFFFF"/>
        <rFont val="Calibri"/>
        <family val="2"/>
      </rPr>
      <t>H</t>
    </r>
  </si>
  <si>
    <t>ICPG1.1</t>
  </si>
  <si>
    <t>ICPG1.2</t>
  </si>
  <si>
    <t>ICPG1.3</t>
  </si>
  <si>
    <t>ICPG1.4</t>
  </si>
  <si>
    <t>ICPG1.5</t>
  </si>
  <si>
    <t>ICPG1.6</t>
  </si>
  <si>
    <t>SUMA</t>
  </si>
  <si>
    <t>ICPG1.7</t>
  </si>
  <si>
    <t>*Ojo si no se realizan 4 inspecciones dejar en blanco la casilla correspondiente de las áreas inferiores</t>
  </si>
  <si>
    <r>
      <t>C</t>
    </r>
    <r>
      <rPr>
        <b/>
        <vertAlign val="subscript"/>
        <sz val="11"/>
        <color rgb="FFFFFFFF"/>
        <rFont val="Calibri"/>
        <family val="2"/>
      </rPr>
      <t>V</t>
    </r>
  </si>
  <si>
    <t>ICPG1</t>
  </si>
  <si>
    <t>¿Cuantas áreas se han analizado (mínima 1, max 7)?</t>
  </si>
  <si>
    <t>ICPG2 Desinsectación</t>
  </si>
  <si>
    <t>Desinsectación Edificios</t>
  </si>
  <si>
    <t>Desinsectación Casetas</t>
  </si>
  <si>
    <t>ICPG2.1</t>
  </si>
  <si>
    <t>CH&gt;3</t>
  </si>
  <si>
    <t>y</t>
  </si>
  <si>
    <t>CV&gt;2</t>
  </si>
  <si>
    <t>Desinsectación Galerias</t>
  </si>
  <si>
    <t>ICPG2.2</t>
  </si>
  <si>
    <t>CH&lt;3</t>
  </si>
  <si>
    <t>y/o</t>
  </si>
  <si>
    <t>CV&lt;2</t>
  </si>
  <si>
    <t>Desinsectación Arquetas</t>
  </si>
  <si>
    <t>ICPG2.3</t>
  </si>
  <si>
    <t>ICPG2.4</t>
  </si>
  <si>
    <t>ICPG2</t>
  </si>
  <si>
    <t>¿Cuantas áreas se han analizado (mínima 1, max 4)?</t>
  </si>
  <si>
    <t>Determinación del Indice Calidad Inspección APB</t>
  </si>
  <si>
    <t>ICAPB</t>
  </si>
  <si>
    <t>ICCon</t>
  </si>
  <si>
    <t>OBTENCIÓN ÍNDICE CALIDAD GLOBAL (CONTRATISTA+INSPECCIÓN APB)</t>
  </si>
  <si>
    <t>∑</t>
  </si>
  <si>
    <t>Muelle comercial</t>
  </si>
  <si>
    <t>ICPG1 APBDesratización</t>
  </si>
  <si>
    <t>MATRIZ DE INSPECCIONES ICPG1APB</t>
  </si>
  <si>
    <t>Inspecciones</t>
  </si>
  <si>
    <t>ICPG1.1 Desratización Edificios</t>
  </si>
  <si>
    <t>ICPG 1.2 Desratización Imbornales</t>
  </si>
  <si>
    <t>ICPG 1.3 Desratización Registros</t>
  </si>
  <si>
    <t>ICPG 1.4 Desratización Red de alcantarillado</t>
  </si>
  <si>
    <t>ICPG 1.5 Desratización muelles</t>
  </si>
  <si>
    <t xml:space="preserve">ICPG 1.6 Desratización parques, jardines y parterres </t>
  </si>
  <si>
    <t>ICPG 1.7 Desratización galerias</t>
  </si>
  <si>
    <t>ICPG1APB</t>
  </si>
  <si>
    <t>MATRIZ DE INSPECCIONES ICPG2APB</t>
  </si>
  <si>
    <t>Determinación del Indice Calidad Inspección ICPG1APB</t>
  </si>
  <si>
    <t>Determinación del Indice Calidad Inspección ICPG2APB</t>
  </si>
  <si>
    <t>ICPG2APB</t>
  </si>
  <si>
    <t>IC APB</t>
  </si>
  <si>
    <t>3 a 6</t>
  </si>
  <si>
    <t>6 a8</t>
  </si>
  <si>
    <t>CALIDAD DE PRESTACIÓN DEL SERVICIO LOTE 1. APÉNDICE 4. DESRATIZACIÓN Y DESINSECTACIÓN DE EDIFICIOS Y DEPENDENCIAS DEL PUERTO DE EIVISSA</t>
  </si>
  <si>
    <t>IEC</t>
  </si>
  <si>
    <t>La APB determinará cual es el área objeto de la inspección para la determinación de los indicadores objetos de evaluación por parte del Contratista</t>
  </si>
  <si>
    <t xml:space="preserve">Rellenar celdas en color </t>
  </si>
  <si>
    <t>El indicador que no corresponde por no aplicarse en ese momento será 1</t>
  </si>
  <si>
    <t>IE1 DESRATIZACIÓN</t>
  </si>
  <si>
    <t>IE1.1 EDIFICIOS</t>
  </si>
  <si>
    <t>IE1.2 IMBORNALES</t>
  </si>
  <si>
    <t>IE1.3 REGISTROS</t>
  </si>
  <si>
    <t>IE1.4 RED DE ALCANTARILLADO</t>
  </si>
  <si>
    <t xml:space="preserve">IE 1.5 MUELLES </t>
  </si>
  <si>
    <t>IE 1.6 PARQUES, JARDINES Y PARTERRES</t>
  </si>
  <si>
    <t>IE 1.7 GALERIAS</t>
  </si>
  <si>
    <t>IE2 DESINSECTACIÓN</t>
  </si>
  <si>
    <t>IE2.1 ESTACIONES MARÍTIMAS</t>
  </si>
  <si>
    <t>IE 2.2 CASETAS</t>
  </si>
  <si>
    <t>IE 2.3 GALERIAS</t>
  </si>
  <si>
    <t>IE 2,4 ARQUETAS</t>
  </si>
  <si>
    <t>Inspección 1</t>
  </si>
  <si>
    <t>Inspección 2</t>
  </si>
  <si>
    <t>Inspección 3</t>
  </si>
  <si>
    <t>Inspección 4</t>
  </si>
  <si>
    <t>MO</t>
  </si>
  <si>
    <t>INDICADORES DE CALIDAD (IC). El contratista presentará el Plan de Gestión de Plagas sobre el cual se valorará su cumplimiento</t>
  </si>
  <si>
    <t>Muelle Comercial</t>
  </si>
  <si>
    <t>Clasificación de calidad del servicio IC1 (ejemplo)</t>
  </si>
  <si>
    <t>Clasificación de calidad del servicio IC2 (ejemplo)</t>
  </si>
  <si>
    <t>TOTAL</t>
  </si>
  <si>
    <t>EL CONTRATISTA DISPONE DE DOTACIÓN DE REPUESTOS Y MATERIAL NECESARIO</t>
  </si>
  <si>
    <t>6 a 8</t>
  </si>
  <si>
    <t>∑C</t>
  </si>
  <si>
    <t>ICCon x ICAPB</t>
  </si>
  <si>
    <t>∑PxIC</t>
  </si>
  <si>
    <t>CUMPLIMIENTO DE EJECUCIÓN</t>
  </si>
  <si>
    <t>IE1 APB Desratización</t>
  </si>
  <si>
    <t>IE 1.1 Desratización Edificios</t>
  </si>
  <si>
    <t>IE 1.2 Desratización Imbornales</t>
  </si>
  <si>
    <t>IE 1.3 Desratización Registros</t>
  </si>
  <si>
    <t>IE 1.4 Desratización Red de alcantarillado</t>
  </si>
  <si>
    <t>IE 1.5 Desratización muelles</t>
  </si>
  <si>
    <t xml:space="preserve">IE 1.6 Desratización parques, jardines y parterres </t>
  </si>
  <si>
    <t>IE 1.7 Desratización galerias</t>
  </si>
  <si>
    <t>MATRIZ DE INSPECCIONES IE1 APB</t>
  </si>
  <si>
    <t>Determinación del Indice cumplimiento ejecución IE1 APB</t>
  </si>
  <si>
    <t>IE2APB Desinsectación</t>
  </si>
  <si>
    <t>IE APB</t>
  </si>
  <si>
    <t>MATRIZ DE INSPECCIONES IE2 APB</t>
  </si>
  <si>
    <t>IE2 APB</t>
  </si>
  <si>
    <t>IE1 APB</t>
  </si>
  <si>
    <t>IE2APB</t>
  </si>
  <si>
    <t>IE1APB</t>
  </si>
  <si>
    <t>Determinación del Indice Calidad Inspección IE2 APB</t>
  </si>
  <si>
    <t>Determinación del Indice cumplimiento ejecución IE APB</t>
  </si>
  <si>
    <t>INDICADORES DESRATIZACIÓN Y DESINSECTACIÓN DEL CONTRATISTA</t>
  </si>
  <si>
    <t>PROGRAMACIÓN SEMANAL DESRATIZACIÓN/DESINSECTACIÓN</t>
  </si>
  <si>
    <t>INDICADORES DE CUMPLIMIENTO EJECUCIÓN (IE)</t>
  </si>
  <si>
    <t>ICPG2.2 Desinsectación Casetas</t>
  </si>
  <si>
    <t>ICPG2.1 Desinsectación Edificios</t>
  </si>
  <si>
    <t>ICPG2.3 Desinsectación Galerias</t>
  </si>
  <si>
    <t>ICPG2.4 Desinsectación Arquetas</t>
  </si>
  <si>
    <t>INDICADOR DE CUMPLIMIENTO DE EJECUCIÓN (IE)</t>
  </si>
  <si>
    <t>INDICADOR DE CALIDAD (IC)</t>
  </si>
  <si>
    <t>INDICADORES DE DOCUMENTACIÓN (IDO)</t>
  </si>
  <si>
    <t>INDICADOR DE HORARIO, PERSONAL, MAQUINARIA Y MEDIO AMBIENTE (ICHPMM)</t>
  </si>
  <si>
    <t>Abejas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</si>
</sst>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3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</font>
    <font>
      <b/>
      <sz val="11"/>
      <color rgb="FFFFFFFF"/>
      <name val="Calibri"/>
      <family val="2"/>
    </font>
    <font>
      <b/>
      <i/>
      <sz val="11"/>
      <color rgb="FFFFFFFF"/>
      <name val="Calibri"/>
      <family val="2"/>
    </font>
    <font>
      <b/>
      <sz val="11"/>
      <color theme="5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5"/>
      <name val="Calibri"/>
      <family val="2"/>
      <scheme val="minor"/>
    </font>
    <font>
      <sz val="11"/>
      <color rgb="FFFF0000"/>
      <name val="Calibri"/>
      <family val="2"/>
    </font>
    <font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</font>
    <font>
      <i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9.9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70AD47"/>
      <name val="Calibri"/>
      <family val="2"/>
    </font>
    <font>
      <sz val="11"/>
      <color rgb="FF70AD47"/>
      <name val="Calibri"/>
      <family val="2"/>
    </font>
    <font>
      <b/>
      <sz val="11"/>
      <color rgb="FFED7D31"/>
      <name val="Calibri"/>
      <family val="2"/>
    </font>
    <font>
      <sz val="11"/>
      <color rgb="FFED7D3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vertAlign val="subscript"/>
      <sz val="11"/>
      <color rgb="FFFFFFFF"/>
      <name val="Calibri"/>
      <family val="2"/>
    </font>
    <font>
      <i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002060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CE4D6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3"/>
        <bgColor indexed="64"/>
      </patternFill>
    </fill>
  </fills>
  <borders count="131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FFFFFF"/>
      </right>
      <top style="medium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medium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rgb="FFFFFFFF"/>
      </right>
      <top/>
      <bottom style="medium">
        <color indexed="64"/>
      </bottom>
      <diagonal/>
    </border>
    <border>
      <left style="thin">
        <color rgb="FFFFFFFF"/>
      </left>
      <right style="medium">
        <color indexed="64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FFFFFF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FFFFFF"/>
      </bottom>
      <diagonal/>
    </border>
    <border>
      <left/>
      <right/>
      <top style="medium">
        <color indexed="64"/>
      </top>
      <bottom style="thin">
        <color rgb="FFFFFFFF"/>
      </bottom>
      <diagonal/>
    </border>
    <border>
      <left/>
      <right style="thin">
        <color rgb="FFFFFFFF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0000"/>
      </right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thin">
        <color rgb="FFFFFFFF"/>
      </left>
      <right/>
      <top style="thin">
        <color rgb="FFFFFFFF"/>
      </top>
      <bottom style="medium">
        <color indexed="64"/>
      </bottom>
      <diagonal/>
    </border>
    <border>
      <left/>
      <right style="medium">
        <color indexed="64"/>
      </right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FFFFFF"/>
      </right>
      <top style="medium">
        <color indexed="64"/>
      </top>
      <bottom style="thin">
        <color rgb="FFFFFFFF"/>
      </bottom>
      <diagonal/>
    </border>
    <border>
      <left style="thin">
        <color rgb="FFFFFFFF"/>
      </left>
      <right/>
      <top style="medium">
        <color indexed="64"/>
      </top>
      <bottom style="thin">
        <color rgb="FFFFFFFF"/>
      </bottom>
      <diagonal/>
    </border>
    <border>
      <left/>
      <right style="thin">
        <color rgb="FFFFFFFF"/>
      </right>
      <top style="medium">
        <color auto="1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medium">
        <color auto="1"/>
      </top>
      <bottom style="thin">
        <color rgb="FFFFFFFF"/>
      </bottom>
      <diagonal/>
    </border>
    <border>
      <left style="medium">
        <color auto="1"/>
      </left>
      <right/>
      <top style="thin">
        <color rgb="FFFFFFFF"/>
      </top>
      <bottom/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medium">
        <color indexed="64"/>
      </right>
      <top/>
      <bottom style="thin">
        <color rgb="FFFFFFFF"/>
      </bottom>
      <diagonal/>
    </border>
    <border>
      <left style="medium">
        <color indexed="64"/>
      </left>
      <right style="thin">
        <color rgb="FFFFFFFF"/>
      </right>
      <top/>
      <bottom style="thin">
        <color rgb="FFFFFFFF"/>
      </bottom>
      <diagonal/>
    </border>
    <border>
      <left/>
      <right style="medium">
        <color indexed="64"/>
      </right>
      <top style="thin">
        <color rgb="FFFFFFFF"/>
      </top>
      <bottom/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auto="1"/>
      </left>
      <right/>
      <top style="medium">
        <color auto="1"/>
      </top>
      <bottom style="medium">
        <color indexed="64"/>
      </bottom>
      <diagonal/>
    </border>
    <border>
      <left style="hair">
        <color auto="1"/>
      </left>
      <right/>
      <top style="medium">
        <color rgb="FF000000"/>
      </top>
      <bottom/>
      <diagonal/>
    </border>
    <border>
      <left style="thin">
        <color rgb="FFFFFFFF"/>
      </left>
      <right style="thin">
        <color rgb="FFFFFFFF"/>
      </right>
      <top style="medium">
        <color indexed="64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/>
      <bottom/>
      <diagonal/>
    </border>
    <border>
      <left style="thin">
        <color rgb="FFFFFFFF"/>
      </left>
      <right style="thin">
        <color rgb="FFFFFFFF"/>
      </right>
      <top/>
      <bottom style="medium">
        <color indexed="64"/>
      </bottom>
      <diagonal/>
    </border>
    <border>
      <left style="thin">
        <color rgb="FFFFFFFF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medium">
        <color auto="1"/>
      </top>
      <bottom/>
      <diagonal/>
    </border>
  </borders>
  <cellStyleXfs count="1">
    <xf numFmtId="0" fontId="0" fillId="0" borderId="0"/>
  </cellStyleXfs>
  <cellXfs count="623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6" fillId="0" borderId="12" xfId="0" applyFont="1" applyBorder="1"/>
    <xf numFmtId="0" fontId="0" fillId="0" borderId="0" xfId="0" applyBorder="1"/>
    <xf numFmtId="0" fontId="7" fillId="3" borderId="0" xfId="0" applyFont="1" applyFill="1" applyBorder="1" applyAlignment="1"/>
    <xf numFmtId="0" fontId="2" fillId="3" borderId="0" xfId="0" applyFont="1" applyFill="1" applyBorder="1" applyAlignment="1"/>
    <xf numFmtId="0" fontId="7" fillId="3" borderId="13" xfId="0" applyFont="1" applyFill="1" applyBorder="1" applyAlignment="1"/>
    <xf numFmtId="0" fontId="8" fillId="4" borderId="0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14" xfId="0" applyFont="1" applyFill="1" applyBorder="1"/>
    <xf numFmtId="0" fontId="8" fillId="5" borderId="10" xfId="0" applyFont="1" applyFill="1" applyBorder="1" applyAlignment="1">
      <alignment horizontal="center"/>
    </xf>
    <xf numFmtId="0" fontId="8" fillId="0" borderId="17" xfId="0" applyFont="1" applyFill="1" applyBorder="1"/>
    <xf numFmtId="2" fontId="8" fillId="0" borderId="20" xfId="0" applyNumberFormat="1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0" fillId="0" borderId="23" xfId="0" applyFill="1" applyBorder="1"/>
    <xf numFmtId="0" fontId="0" fillId="0" borderId="24" xfId="0" applyFill="1" applyBorder="1"/>
    <xf numFmtId="0" fontId="7" fillId="3" borderId="6" xfId="0" applyFont="1" applyFill="1" applyBorder="1" applyAlignment="1"/>
    <xf numFmtId="0" fontId="2" fillId="3" borderId="6" xfId="0" applyFont="1" applyFill="1" applyBorder="1" applyAlignment="1"/>
    <xf numFmtId="0" fontId="0" fillId="0" borderId="0" xfId="0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9" borderId="6" xfId="0" applyFont="1" applyFill="1" applyBorder="1" applyAlignment="1">
      <alignment horizontal="right"/>
    </xf>
    <xf numFmtId="0" fontId="8" fillId="9" borderId="6" xfId="0" applyFont="1" applyFill="1" applyBorder="1" applyAlignment="1">
      <alignment horizontal="center"/>
    </xf>
    <xf numFmtId="0" fontId="11" fillId="0" borderId="0" xfId="0" applyFont="1"/>
    <xf numFmtId="0" fontId="0" fillId="10" borderId="0" xfId="0" applyFill="1" applyBorder="1"/>
    <xf numFmtId="0" fontId="4" fillId="2" borderId="0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0" xfId="0" applyFont="1" applyBorder="1"/>
    <xf numFmtId="0" fontId="8" fillId="0" borderId="0" xfId="0" applyFont="1" applyFill="1" applyBorder="1" applyAlignment="1">
      <alignment horizontal="center"/>
    </xf>
    <xf numFmtId="0" fontId="8" fillId="9" borderId="32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4" fillId="0" borderId="7" xfId="0" applyFont="1" applyFill="1" applyBorder="1"/>
    <xf numFmtId="0" fontId="8" fillId="0" borderId="8" xfId="0" applyFont="1" applyFill="1" applyBorder="1"/>
    <xf numFmtId="0" fontId="15" fillId="0" borderId="8" xfId="0" applyFont="1" applyFill="1" applyBorder="1"/>
    <xf numFmtId="0" fontId="8" fillId="0" borderId="1" xfId="0" applyFont="1" applyFill="1" applyBorder="1"/>
    <xf numFmtId="0" fontId="8" fillId="0" borderId="7" xfId="0" applyFont="1" applyFill="1" applyBorder="1"/>
    <xf numFmtId="0" fontId="16" fillId="0" borderId="8" xfId="0" applyFont="1" applyFill="1" applyBorder="1"/>
    <xf numFmtId="0" fontId="14" fillId="0" borderId="12" xfId="0" applyFont="1" applyFill="1" applyBorder="1"/>
    <xf numFmtId="0" fontId="15" fillId="0" borderId="0" xfId="0" applyFont="1" applyFill="1" applyBorder="1"/>
    <xf numFmtId="0" fontId="8" fillId="0" borderId="12" xfId="0" applyFont="1" applyFill="1" applyBorder="1"/>
    <xf numFmtId="0" fontId="16" fillId="0" borderId="0" xfId="0" applyFont="1" applyFill="1" applyBorder="1"/>
    <xf numFmtId="0" fontId="17" fillId="0" borderId="30" xfId="0" applyFont="1" applyFill="1" applyBorder="1" applyAlignment="1">
      <alignment horizontal="center"/>
    </xf>
    <xf numFmtId="0" fontId="17" fillId="0" borderId="34" xfId="0" applyFont="1" applyFill="1" applyBorder="1" applyAlignment="1">
      <alignment horizontal="center"/>
    </xf>
    <xf numFmtId="0" fontId="8" fillId="12" borderId="0" xfId="0" applyFont="1" applyFill="1" applyBorder="1"/>
    <xf numFmtId="0" fontId="8" fillId="0" borderId="33" xfId="0" applyFont="1" applyFill="1" applyBorder="1"/>
    <xf numFmtId="0" fontId="8" fillId="0" borderId="6" xfId="0" applyFont="1" applyFill="1" applyBorder="1"/>
    <xf numFmtId="0" fontId="20" fillId="0" borderId="6" xfId="0" applyFont="1" applyFill="1" applyBorder="1" applyAlignment="1">
      <alignment horizontal="right"/>
    </xf>
    <xf numFmtId="0" fontId="21" fillId="0" borderId="6" xfId="0" applyFont="1" applyFill="1" applyBorder="1"/>
    <xf numFmtId="0" fontId="8" fillId="0" borderId="6" xfId="0" applyFont="1" applyFill="1" applyBorder="1" applyAlignment="1"/>
    <xf numFmtId="0" fontId="8" fillId="0" borderId="6" xfId="0" applyFont="1" applyFill="1" applyBorder="1" applyAlignment="1">
      <alignment horizontal="center"/>
    </xf>
    <xf numFmtId="0" fontId="8" fillId="0" borderId="32" xfId="0" applyFont="1" applyFill="1" applyBorder="1" applyAlignment="1">
      <alignment horizontal="center"/>
    </xf>
    <xf numFmtId="0" fontId="8" fillId="0" borderId="32" xfId="0" applyFont="1" applyFill="1" applyBorder="1"/>
    <xf numFmtId="0" fontId="20" fillId="0" borderId="0" xfId="0" applyFont="1" applyFill="1" applyBorder="1" applyAlignment="1">
      <alignment horizontal="right"/>
    </xf>
    <xf numFmtId="0" fontId="21" fillId="0" borderId="0" xfId="0" applyFont="1" applyFill="1" applyBorder="1"/>
    <xf numFmtId="0" fontId="8" fillId="0" borderId="0" xfId="0" applyFont="1" applyFill="1" applyBorder="1" applyAlignment="1"/>
    <xf numFmtId="0" fontId="0" fillId="0" borderId="0" xfId="0" applyFill="1"/>
    <xf numFmtId="0" fontId="22" fillId="0" borderId="7" xfId="0" applyFont="1" applyFill="1" applyBorder="1"/>
    <xf numFmtId="0" fontId="23" fillId="0" borderId="12" xfId="0" applyFont="1" applyFill="1" applyBorder="1"/>
    <xf numFmtId="0" fontId="8" fillId="4" borderId="35" xfId="0" applyFont="1" applyFill="1" applyBorder="1" applyAlignment="1">
      <alignment horizontal="center"/>
    </xf>
    <xf numFmtId="0" fontId="8" fillId="5" borderId="30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2" fontId="8" fillId="0" borderId="36" xfId="0" applyNumberFormat="1" applyFont="1" applyFill="1" applyBorder="1" applyAlignment="1">
      <alignment horizontal="center"/>
    </xf>
    <xf numFmtId="0" fontId="8" fillId="0" borderId="37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 vertical="center"/>
    </xf>
    <xf numFmtId="0" fontId="24" fillId="0" borderId="7" xfId="0" applyFont="1" applyFill="1" applyBorder="1"/>
    <xf numFmtId="0" fontId="3" fillId="2" borderId="15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25" fillId="0" borderId="12" xfId="0" applyFont="1" applyFill="1" applyBorder="1"/>
    <xf numFmtId="0" fontId="8" fillId="4" borderId="35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0" borderId="40" xfId="0" applyFont="1" applyFill="1" applyBorder="1"/>
    <xf numFmtId="0" fontId="20" fillId="0" borderId="28" xfId="0" applyFont="1" applyFill="1" applyBorder="1" applyAlignment="1">
      <alignment horizontal="right"/>
    </xf>
    <xf numFmtId="0" fontId="8" fillId="0" borderId="42" xfId="0" applyFont="1" applyFill="1" applyBorder="1" applyAlignment="1"/>
    <xf numFmtId="2" fontId="8" fillId="0" borderId="43" xfId="0" applyNumberFormat="1" applyFont="1" applyFill="1" applyBorder="1" applyAlignment="1">
      <alignment horizontal="center"/>
    </xf>
    <xf numFmtId="0" fontId="8" fillId="0" borderId="44" xfId="0" applyFont="1" applyFill="1" applyBorder="1" applyAlignment="1">
      <alignment horizontal="center"/>
    </xf>
    <xf numFmtId="0" fontId="20" fillId="0" borderId="26" xfId="0" applyFont="1" applyFill="1" applyBorder="1" applyAlignment="1">
      <alignment horizontal="right"/>
    </xf>
    <xf numFmtId="0" fontId="8" fillId="0" borderId="46" xfId="0" applyFont="1" applyFill="1" applyBorder="1" applyAlignment="1"/>
    <xf numFmtId="0" fontId="21" fillId="0" borderId="8" xfId="0" applyFont="1" applyFill="1" applyBorder="1"/>
    <xf numFmtId="0" fontId="8" fillId="0" borderId="8" xfId="0" applyFont="1" applyFill="1" applyBorder="1" applyAlignment="1"/>
    <xf numFmtId="0" fontId="4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21" fillId="0" borderId="30" xfId="0" applyFont="1" applyFill="1" applyBorder="1"/>
    <xf numFmtId="0" fontId="8" fillId="0" borderId="53" xfId="0" applyFont="1" applyFill="1" applyBorder="1" applyAlignment="1"/>
    <xf numFmtId="0" fontId="8" fillId="0" borderId="54" xfId="0" applyFont="1" applyFill="1" applyBorder="1" applyAlignment="1"/>
    <xf numFmtId="0" fontId="26" fillId="14" borderId="0" xfId="0" applyFont="1" applyFill="1" applyBorder="1"/>
    <xf numFmtId="0" fontId="8" fillId="4" borderId="55" xfId="0" applyFont="1" applyFill="1" applyBorder="1" applyAlignment="1">
      <alignment horizontal="center"/>
    </xf>
    <xf numFmtId="0" fontId="8" fillId="4" borderId="59" xfId="0" applyFont="1" applyFill="1" applyBorder="1" applyAlignment="1">
      <alignment horizontal="center"/>
    </xf>
    <xf numFmtId="0" fontId="20" fillId="14" borderId="0" xfId="0" applyFont="1" applyFill="1" applyBorder="1" applyAlignment="1">
      <alignment horizontal="right"/>
    </xf>
    <xf numFmtId="0" fontId="8" fillId="4" borderId="58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25" fillId="0" borderId="33" xfId="0" applyFont="1" applyFill="1" applyBorder="1"/>
    <xf numFmtId="0" fontId="8" fillId="0" borderId="62" xfId="0" applyFont="1" applyFill="1" applyBorder="1" applyAlignment="1"/>
    <xf numFmtId="0" fontId="8" fillId="0" borderId="63" xfId="0" applyFont="1" applyFill="1" applyBorder="1" applyAlignment="1"/>
    <xf numFmtId="0" fontId="25" fillId="0" borderId="0" xfId="0" applyFont="1" applyFill="1" applyBorder="1"/>
    <xf numFmtId="0" fontId="20" fillId="0" borderId="25" xfId="0" applyFont="1" applyFill="1" applyBorder="1" applyAlignment="1">
      <alignment horizontal="right"/>
    </xf>
    <xf numFmtId="0" fontId="21" fillId="0" borderId="46" xfId="0" applyFont="1" applyFill="1" applyBorder="1"/>
    <xf numFmtId="0" fontId="8" fillId="0" borderId="26" xfId="0" applyFont="1" applyFill="1" applyBorder="1" applyAlignment="1"/>
    <xf numFmtId="2" fontId="8" fillId="0" borderId="0" xfId="0" applyNumberFormat="1" applyFont="1" applyFill="1" applyBorder="1" applyAlignment="1">
      <alignment horizontal="center"/>
    </xf>
    <xf numFmtId="0" fontId="8" fillId="16" borderId="0" xfId="0" applyFont="1" applyFill="1" applyBorder="1"/>
    <xf numFmtId="0" fontId="21" fillId="16" borderId="50" xfId="0" applyFont="1" applyFill="1" applyBorder="1" applyAlignment="1">
      <alignment horizontal="center"/>
    </xf>
    <xf numFmtId="0" fontId="21" fillId="17" borderId="51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4" fillId="2" borderId="50" xfId="0" applyFont="1" applyFill="1" applyBorder="1" applyAlignment="1">
      <alignment horizontal="center"/>
    </xf>
    <xf numFmtId="0" fontId="4" fillId="2" borderId="64" xfId="0" applyFont="1" applyFill="1" applyBorder="1" applyAlignment="1">
      <alignment horizontal="center"/>
    </xf>
    <xf numFmtId="0" fontId="4" fillId="2" borderId="51" xfId="0" applyFont="1" applyFill="1" applyBorder="1" applyAlignment="1">
      <alignment horizontal="center"/>
    </xf>
    <xf numFmtId="0" fontId="20" fillId="14" borderId="65" xfId="0" applyFont="1" applyFill="1" applyBorder="1" applyAlignment="1">
      <alignment horizontal="right"/>
    </xf>
    <xf numFmtId="0" fontId="21" fillId="14" borderId="66" xfId="0" applyFont="1" applyFill="1" applyBorder="1" applyAlignment="1"/>
    <xf numFmtId="0" fontId="21" fillId="14" borderId="48" xfId="0" applyFont="1" applyFill="1" applyBorder="1" applyAlignment="1"/>
    <xf numFmtId="0" fontId="8" fillId="14" borderId="8" xfId="0" applyFont="1" applyFill="1" applyBorder="1"/>
    <xf numFmtId="0" fontId="20" fillId="14" borderId="48" xfId="0" applyFont="1" applyFill="1" applyBorder="1" applyAlignment="1">
      <alignment horizontal="right"/>
    </xf>
    <xf numFmtId="2" fontId="8" fillId="4" borderId="65" xfId="0" applyNumberFormat="1" applyFont="1" applyFill="1" applyBorder="1" applyAlignment="1">
      <alignment horizontal="center"/>
    </xf>
    <xf numFmtId="0" fontId="8" fillId="4" borderId="67" xfId="0" applyFont="1" applyFill="1" applyBorder="1" applyAlignment="1">
      <alignment horizontal="center"/>
    </xf>
    <xf numFmtId="2" fontId="8" fillId="4" borderId="48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19" borderId="0" xfId="0" applyFill="1"/>
    <xf numFmtId="0" fontId="0" fillId="8" borderId="69" xfId="0" applyFill="1" applyBorder="1"/>
    <xf numFmtId="0" fontId="8" fillId="13" borderId="0" xfId="0" applyFont="1" applyFill="1" applyBorder="1" applyAlignment="1">
      <alignment horizontal="center"/>
    </xf>
    <xf numFmtId="0" fontId="20" fillId="13" borderId="54" xfId="0" applyFont="1" applyFill="1" applyBorder="1" applyAlignment="1">
      <alignment horizontal="center"/>
    </xf>
    <xf numFmtId="2" fontId="8" fillId="4" borderId="70" xfId="0" applyNumberFormat="1" applyFont="1" applyFill="1" applyBorder="1" applyAlignment="1">
      <alignment horizontal="center"/>
    </xf>
    <xf numFmtId="2" fontId="8" fillId="4" borderId="54" xfId="0" applyNumberFormat="1" applyFont="1" applyFill="1" applyBorder="1" applyAlignment="1">
      <alignment horizontal="center"/>
    </xf>
    <xf numFmtId="16" fontId="0" fillId="0" borderId="0" xfId="0" applyNumberFormat="1"/>
    <xf numFmtId="0" fontId="0" fillId="20" borderId="0" xfId="0" applyFill="1"/>
    <xf numFmtId="0" fontId="20" fillId="14" borderId="71" xfId="0" applyFont="1" applyFill="1" applyBorder="1" applyAlignment="1"/>
    <xf numFmtId="0" fontId="21" fillId="14" borderId="72" xfId="0" applyFont="1" applyFill="1" applyBorder="1" applyAlignment="1"/>
    <xf numFmtId="0" fontId="20" fillId="14" borderId="72" xfId="0" applyFont="1" applyFill="1" applyBorder="1" applyAlignment="1"/>
    <xf numFmtId="0" fontId="20" fillId="14" borderId="73" xfId="0" applyFont="1" applyFill="1" applyBorder="1" applyAlignment="1"/>
    <xf numFmtId="2" fontId="8" fillId="4" borderId="74" xfId="0" applyNumberFormat="1" applyFont="1" applyFill="1" applyBorder="1" applyAlignment="1">
      <alignment horizontal="center"/>
    </xf>
    <xf numFmtId="2" fontId="8" fillId="4" borderId="72" xfId="0" applyNumberFormat="1" applyFont="1" applyFill="1" applyBorder="1" applyAlignment="1">
      <alignment horizontal="center"/>
    </xf>
    <xf numFmtId="0" fontId="0" fillId="21" borderId="0" xfId="0" applyFill="1"/>
    <xf numFmtId="0" fontId="0" fillId="8" borderId="0" xfId="0" applyFill="1"/>
    <xf numFmtId="0" fontId="0" fillId="22" borderId="0" xfId="0" applyFill="1"/>
    <xf numFmtId="0" fontId="20" fillId="14" borderId="76" xfId="0" applyFont="1" applyFill="1" applyBorder="1" applyAlignment="1">
      <alignment horizontal="right"/>
    </xf>
    <xf numFmtId="0" fontId="21" fillId="14" borderId="60" xfId="0" applyFont="1" applyFill="1" applyBorder="1"/>
    <xf numFmtId="2" fontId="8" fillId="4" borderId="76" xfId="0" applyNumberFormat="1" applyFont="1" applyFill="1" applyBorder="1" applyAlignment="1">
      <alignment horizontal="center"/>
    </xf>
    <xf numFmtId="0" fontId="8" fillId="4" borderId="77" xfId="0" applyFont="1" applyFill="1" applyBorder="1" applyAlignment="1">
      <alignment horizontal="center"/>
    </xf>
    <xf numFmtId="2" fontId="8" fillId="4" borderId="31" xfId="0" applyNumberFormat="1" applyFont="1" applyFill="1" applyBorder="1" applyAlignment="1">
      <alignment horizontal="center"/>
    </xf>
    <xf numFmtId="0" fontId="0" fillId="23" borderId="0" xfId="0" applyFill="1"/>
    <xf numFmtId="0" fontId="21" fillId="0" borderId="0" xfId="0" applyFont="1" applyFill="1" applyBorder="1" applyAlignment="1"/>
    <xf numFmtId="0" fontId="16" fillId="0" borderId="0" xfId="0" applyFont="1" applyFill="1" applyBorder="1" applyAlignment="1"/>
    <xf numFmtId="165" fontId="8" fillId="0" borderId="0" xfId="0" applyNumberFormat="1" applyFont="1" applyFill="1" applyBorder="1" applyAlignment="1">
      <alignment horizontal="center"/>
    </xf>
    <xf numFmtId="0" fontId="21" fillId="7" borderId="0" xfId="0" applyFont="1" applyFill="1" applyBorder="1"/>
    <xf numFmtId="0" fontId="20" fillId="7" borderId="0" xfId="0" applyFont="1" applyFill="1" applyBorder="1" applyAlignment="1">
      <alignment horizontal="right"/>
    </xf>
    <xf numFmtId="0" fontId="21" fillId="7" borderId="0" xfId="0" applyFont="1" applyFill="1" applyBorder="1" applyAlignment="1">
      <alignment horizontal="left"/>
    </xf>
    <xf numFmtId="0" fontId="28" fillId="20" borderId="79" xfId="0" applyFont="1" applyFill="1" applyBorder="1"/>
    <xf numFmtId="0" fontId="2" fillId="0" borderId="0" xfId="0" applyFont="1" applyBorder="1" applyAlignment="1">
      <alignment horizontal="right"/>
    </xf>
    <xf numFmtId="0" fontId="29" fillId="0" borderId="80" xfId="0" applyFont="1" applyBorder="1"/>
    <xf numFmtId="0" fontId="30" fillId="0" borderId="80" xfId="0" applyFont="1" applyBorder="1"/>
    <xf numFmtId="0" fontId="1" fillId="0" borderId="80" xfId="0" applyFont="1" applyBorder="1"/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28" fillId="0" borderId="0" xfId="0" applyFont="1" applyBorder="1"/>
    <xf numFmtId="0" fontId="0" fillId="0" borderId="12" xfId="0" applyFill="1" applyBorder="1"/>
    <xf numFmtId="0" fontId="2" fillId="0" borderId="8" xfId="0" applyFont="1" applyFill="1" applyBorder="1" applyAlignment="1">
      <alignment horizontal="left"/>
    </xf>
    <xf numFmtId="0" fontId="0" fillId="0" borderId="7" xfId="0" applyBorder="1"/>
    <xf numFmtId="0" fontId="28" fillId="0" borderId="8" xfId="0" applyFont="1" applyBorder="1"/>
    <xf numFmtId="0" fontId="2" fillId="0" borderId="6" xfId="0" applyFont="1" applyFill="1" applyBorder="1" applyAlignment="1">
      <alignment horizontal="left"/>
    </xf>
    <xf numFmtId="0" fontId="8" fillId="4" borderId="28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0" fillId="6" borderId="84" xfId="0" applyFill="1" applyBorder="1" applyAlignment="1">
      <alignment horizontal="center" vertical="center"/>
    </xf>
    <xf numFmtId="0" fontId="0" fillId="11" borderId="84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6" borderId="85" xfId="0" applyFill="1" applyBorder="1" applyAlignment="1">
      <alignment horizontal="center" vertical="center"/>
    </xf>
    <xf numFmtId="0" fontId="0" fillId="11" borderId="85" xfId="0" applyFill="1" applyBorder="1" applyAlignment="1">
      <alignment horizontal="center" vertical="center"/>
    </xf>
    <xf numFmtId="0" fontId="0" fillId="3" borderId="64" xfId="0" applyFill="1" applyBorder="1" applyAlignment="1">
      <alignment horizontal="left"/>
    </xf>
    <xf numFmtId="0" fontId="0" fillId="3" borderId="51" xfId="0" applyFill="1" applyBorder="1" applyAlignment="1">
      <alignment horizontal="left"/>
    </xf>
    <xf numFmtId="0" fontId="0" fillId="6" borderId="86" xfId="0" applyFill="1" applyBorder="1" applyAlignment="1">
      <alignment horizontal="center" vertical="center"/>
    </xf>
    <xf numFmtId="0" fontId="0" fillId="11" borderId="86" xfId="0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24" borderId="87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24" borderId="50" xfId="0" applyFont="1" applyFill="1" applyBorder="1"/>
    <xf numFmtId="0" fontId="0" fillId="24" borderId="64" xfId="0" applyFill="1" applyBorder="1"/>
    <xf numFmtId="0" fontId="0" fillId="24" borderId="51" xfId="0" applyFill="1" applyBorder="1"/>
    <xf numFmtId="0" fontId="0" fillId="11" borderId="8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2" fillId="0" borderId="0" xfId="0" applyFont="1"/>
    <xf numFmtId="0" fontId="28" fillId="0" borderId="0" xfId="0" applyFont="1" applyAlignment="1">
      <alignment horizontal="center"/>
    </xf>
    <xf numFmtId="0" fontId="2" fillId="26" borderId="0" xfId="0" applyFont="1" applyFill="1" applyAlignment="1">
      <alignment horizontal="center"/>
    </xf>
    <xf numFmtId="0" fontId="0" fillId="6" borderId="27" xfId="0" applyFill="1" applyBorder="1" applyAlignment="1">
      <alignment horizontal="center" vertical="center"/>
    </xf>
    <xf numFmtId="0" fontId="0" fillId="11" borderId="27" xfId="0" applyFill="1" applyBorder="1" applyAlignment="1">
      <alignment horizontal="center" vertical="center"/>
    </xf>
    <xf numFmtId="0" fontId="0" fillId="0" borderId="0" xfId="0" applyFill="1" applyBorder="1" applyAlignment="1"/>
    <xf numFmtId="0" fontId="8" fillId="4" borderId="6" xfId="0" applyFont="1" applyFill="1" applyBorder="1" applyAlignment="1">
      <alignment horizontal="center"/>
    </xf>
    <xf numFmtId="0" fontId="20" fillId="14" borderId="47" xfId="0" applyFont="1" applyFill="1" applyBorder="1" applyAlignment="1">
      <alignment horizontal="right"/>
    </xf>
    <xf numFmtId="0" fontId="8" fillId="4" borderId="8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8" borderId="64" xfId="0" applyFill="1" applyBorder="1" applyAlignment="1">
      <alignment horizontal="left"/>
    </xf>
    <xf numFmtId="0" fontId="0" fillId="8" borderId="51" xfId="0" applyFill="1" applyBorder="1" applyAlignment="1">
      <alignment horizontal="left"/>
    </xf>
    <xf numFmtId="0" fontId="0" fillId="0" borderId="45" xfId="0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4" fillId="2" borderId="88" xfId="0" applyFont="1" applyFill="1" applyBorder="1" applyAlignment="1">
      <alignment horizontal="center"/>
    </xf>
    <xf numFmtId="0" fontId="0" fillId="6" borderId="89" xfId="0" applyFill="1" applyBorder="1" applyAlignment="1">
      <alignment horizontal="center"/>
    </xf>
    <xf numFmtId="0" fontId="0" fillId="11" borderId="86" xfId="0" applyFont="1" applyFill="1" applyBorder="1" applyAlignment="1">
      <alignment horizontal="center"/>
    </xf>
    <xf numFmtId="0" fontId="0" fillId="11" borderId="39" xfId="0" applyFont="1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11" borderId="16" xfId="0" applyFont="1" applyFill="1" applyBorder="1" applyAlignment="1">
      <alignment horizontal="center"/>
    </xf>
    <xf numFmtId="0" fontId="0" fillId="11" borderId="85" xfId="0" applyFill="1" applyBorder="1" applyAlignment="1">
      <alignment horizontal="center"/>
    </xf>
    <xf numFmtId="0" fontId="0" fillId="11" borderId="85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6" borderId="90" xfId="0" applyFill="1" applyBorder="1" applyAlignment="1">
      <alignment horizontal="center"/>
    </xf>
    <xf numFmtId="0" fontId="0" fillId="6" borderId="87" xfId="0" applyFill="1" applyBorder="1" applyAlignment="1">
      <alignment horizontal="center"/>
    </xf>
    <xf numFmtId="0" fontId="0" fillId="6" borderId="87" xfId="0" applyFont="1" applyFill="1" applyBorder="1" applyAlignment="1">
      <alignment horizontal="center"/>
    </xf>
    <xf numFmtId="0" fontId="0" fillId="11" borderId="86" xfId="0" applyFill="1" applyBorder="1" applyAlignment="1">
      <alignment horizontal="center"/>
    </xf>
    <xf numFmtId="0" fontId="0" fillId="11" borderId="39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8" fillId="20" borderId="11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wrapText="1"/>
    </xf>
    <xf numFmtId="0" fontId="4" fillId="2" borderId="50" xfId="0" applyFont="1" applyFill="1" applyBorder="1" applyAlignment="1">
      <alignment horizontal="center"/>
    </xf>
    <xf numFmtId="0" fontId="0" fillId="8" borderId="64" xfId="0" applyFill="1" applyBorder="1" applyAlignment="1">
      <alignment horizontal="left"/>
    </xf>
    <xf numFmtId="0" fontId="0" fillId="8" borderId="51" xfId="0" applyFill="1" applyBorder="1" applyAlignment="1">
      <alignment horizontal="left"/>
    </xf>
    <xf numFmtId="0" fontId="3" fillId="0" borderId="0" xfId="0" applyFont="1" applyFill="1" applyBorder="1" applyAlignment="1">
      <alignment horizontal="center" wrapText="1"/>
    </xf>
    <xf numFmtId="0" fontId="0" fillId="26" borderId="0" xfId="0" applyFill="1" applyBorder="1" applyAlignment="1">
      <alignment horizontal="center"/>
    </xf>
    <xf numFmtId="0" fontId="7" fillId="8" borderId="0" xfId="0" applyFont="1" applyFill="1" applyBorder="1" applyAlignment="1"/>
    <xf numFmtId="0" fontId="2" fillId="8" borderId="0" xfId="0" applyFont="1" applyFill="1" applyBorder="1" applyAlignment="1"/>
    <xf numFmtId="0" fontId="7" fillId="8" borderId="13" xfId="0" applyFont="1" applyFill="1" applyBorder="1" applyAlignment="1"/>
    <xf numFmtId="0" fontId="7" fillId="26" borderId="0" xfId="0" applyFont="1" applyFill="1" applyBorder="1"/>
    <xf numFmtId="0" fontId="2" fillId="3" borderId="0" xfId="0" applyFont="1" applyFill="1" applyBorder="1" applyAlignment="1">
      <alignment horizontal="justify" vertical="center"/>
    </xf>
    <xf numFmtId="0" fontId="8" fillId="4" borderId="0" xfId="0" applyFont="1" applyFill="1" applyBorder="1" applyAlignment="1">
      <alignment horizontal="justify" vertical="center"/>
    </xf>
    <xf numFmtId="0" fontId="8" fillId="4" borderId="9" xfId="0" applyFont="1" applyFill="1" applyBorder="1" applyAlignment="1">
      <alignment horizontal="justify" vertical="center"/>
    </xf>
    <xf numFmtId="0" fontId="8" fillId="4" borderId="29" xfId="0" applyFont="1" applyFill="1" applyBorder="1" applyAlignment="1">
      <alignment horizontal="justify" vertical="center"/>
    </xf>
    <xf numFmtId="0" fontId="2" fillId="8" borderId="0" xfId="0" applyFont="1" applyFill="1" applyBorder="1" applyAlignment="1">
      <alignment horizontal="justify" vertical="center"/>
    </xf>
    <xf numFmtId="0" fontId="8" fillId="13" borderId="0" xfId="0" applyFont="1" applyFill="1" applyBorder="1" applyAlignment="1">
      <alignment horizontal="justify" vertical="center"/>
    </xf>
    <xf numFmtId="0" fontId="8" fillId="4" borderId="35" xfId="0" applyFont="1" applyFill="1" applyBorder="1" applyAlignment="1">
      <alignment horizontal="justify" vertical="center"/>
    </xf>
    <xf numFmtId="0" fontId="8" fillId="4" borderId="34" xfId="0" applyFont="1" applyFill="1" applyBorder="1" applyAlignment="1">
      <alignment horizontal="justify" vertical="center"/>
    </xf>
    <xf numFmtId="0" fontId="8" fillId="0" borderId="32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9" borderId="6" xfId="0" applyFont="1" applyFill="1" applyBorder="1" applyAlignment="1">
      <alignment horizontal="right" vertical="center"/>
    </xf>
    <xf numFmtId="0" fontId="8" fillId="9" borderId="6" xfId="0" applyFont="1" applyFill="1" applyBorder="1" applyAlignment="1">
      <alignment horizontal="center" vertical="center"/>
    </xf>
    <xf numFmtId="0" fontId="8" fillId="9" borderId="32" xfId="0" applyFont="1" applyFill="1" applyBorder="1" applyAlignment="1">
      <alignment horizontal="center" vertical="center"/>
    </xf>
    <xf numFmtId="0" fontId="9" fillId="0" borderId="12" xfId="0" applyFont="1" applyFill="1" applyBorder="1"/>
    <xf numFmtId="0" fontId="0" fillId="0" borderId="0" xfId="0"/>
    <xf numFmtId="0" fontId="2" fillId="0" borderId="0" xfId="0" applyFont="1"/>
    <xf numFmtId="0" fontId="28" fillId="0" borderId="0" xfId="0" applyFont="1"/>
    <xf numFmtId="0" fontId="13" fillId="0" borderId="7" xfId="0" applyFont="1" applyBorder="1"/>
    <xf numFmtId="0" fontId="0" fillId="0" borderId="8" xfId="0" applyBorder="1"/>
    <xf numFmtId="0" fontId="0" fillId="0" borderId="1" xfId="0" applyBorder="1"/>
    <xf numFmtId="0" fontId="11" fillId="0" borderId="12" xfId="0" applyFont="1" applyBorder="1"/>
    <xf numFmtId="0" fontId="0" fillId="0" borderId="0" xfId="0" applyBorder="1"/>
    <xf numFmtId="0" fontId="2" fillId="0" borderId="0" xfId="0" applyFont="1" applyBorder="1"/>
    <xf numFmtId="0" fontId="0" fillId="0" borderId="14" xfId="0" applyBorder="1"/>
    <xf numFmtId="0" fontId="0" fillId="0" borderId="12" xfId="0" applyBorder="1"/>
    <xf numFmtId="0" fontId="0" fillId="0" borderId="33" xfId="0" applyBorder="1"/>
    <xf numFmtId="0" fontId="0" fillId="0" borderId="6" xfId="0" applyBorder="1"/>
    <xf numFmtId="0" fontId="0" fillId="0" borderId="32" xfId="0" applyBorder="1"/>
    <xf numFmtId="0" fontId="6" fillId="0" borderId="7" xfId="0" applyFont="1" applyBorder="1"/>
    <xf numFmtId="0" fontId="9" fillId="0" borderId="12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80" xfId="0" applyBorder="1"/>
    <xf numFmtId="0" fontId="0" fillId="6" borderId="91" xfId="0" applyFill="1" applyBorder="1" applyAlignment="1">
      <alignment horizontal="center"/>
    </xf>
    <xf numFmtId="0" fontId="0" fillId="11" borderId="80" xfId="0" applyFill="1" applyBorder="1"/>
    <xf numFmtId="0" fontId="0" fillId="0" borderId="0" xfId="0" applyBorder="1" applyAlignment="1">
      <alignment horizontal="center"/>
    </xf>
    <xf numFmtId="0" fontId="0" fillId="11" borderId="91" xfId="0" applyFill="1" applyBorder="1" applyAlignment="1">
      <alignment horizontal="center"/>
    </xf>
    <xf numFmtId="0" fontId="13" fillId="0" borderId="12" xfId="0" applyFont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11" borderId="91" xfId="0" applyFill="1" applyBorder="1" applyAlignment="1">
      <alignment horizontal="center" vertical="center"/>
    </xf>
    <xf numFmtId="0" fontId="0" fillId="8" borderId="0" xfId="0" applyFill="1" applyBorder="1"/>
    <xf numFmtId="0" fontId="0" fillId="6" borderId="94" xfId="0" applyFill="1" applyBorder="1" applyAlignment="1">
      <alignment horizontal="center"/>
    </xf>
    <xf numFmtId="0" fontId="2" fillId="0" borderId="6" xfId="0" applyFont="1" applyBorder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0" fillId="26" borderId="64" xfId="0" applyFill="1" applyBorder="1"/>
    <xf numFmtId="0" fontId="2" fillId="26" borderId="50" xfId="0" applyFont="1" applyFill="1" applyBorder="1"/>
    <xf numFmtId="0" fontId="0" fillId="11" borderId="95" xfId="0" applyFill="1" applyBorder="1" applyAlignment="1">
      <alignment horizontal="center"/>
    </xf>
    <xf numFmtId="0" fontId="0" fillId="24" borderId="64" xfId="0" applyFill="1" applyBorder="1"/>
    <xf numFmtId="0" fontId="0" fillId="24" borderId="51" xfId="0" applyFill="1" applyBorder="1"/>
    <xf numFmtId="0" fontId="2" fillId="3" borderId="0" xfId="0" applyFont="1" applyFill="1" applyBorder="1" applyAlignment="1">
      <alignment horizontal="right" vertical="center"/>
    </xf>
    <xf numFmtId="0" fontId="2" fillId="8" borderId="0" xfId="0" applyFont="1" applyFill="1" applyBorder="1" applyAlignment="1">
      <alignment horizontal="right" vertical="center"/>
    </xf>
    <xf numFmtId="0" fontId="2" fillId="3" borderId="8" xfId="0" applyFont="1" applyFill="1" applyBorder="1" applyAlignment="1"/>
    <xf numFmtId="0" fontId="2" fillId="8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0" fillId="24" borderId="64" xfId="0" applyFill="1" applyBorder="1" applyAlignment="1">
      <alignment horizontal="center"/>
    </xf>
    <xf numFmtId="0" fontId="28" fillId="20" borderId="7" xfId="0" applyFont="1" applyFill="1" applyBorder="1"/>
    <xf numFmtId="0" fontId="28" fillId="20" borderId="50" xfId="0" applyFont="1" applyFill="1" applyBorder="1"/>
    <xf numFmtId="0" fontId="28" fillId="20" borderId="109" xfId="0" applyFont="1" applyFill="1" applyBorder="1"/>
    <xf numFmtId="0" fontId="8" fillId="28" borderId="9" xfId="0" applyFont="1" applyFill="1" applyBorder="1" applyAlignment="1">
      <alignment horizontal="center"/>
    </xf>
    <xf numFmtId="0" fontId="8" fillId="28" borderId="10" xfId="0" applyFont="1" applyFill="1" applyBorder="1" applyAlignment="1">
      <alignment horizontal="center"/>
    </xf>
    <xf numFmtId="0" fontId="8" fillId="28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0" fillId="0" borderId="110" xfId="0" applyFill="1" applyBorder="1"/>
    <xf numFmtId="0" fontId="4" fillId="2" borderId="8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26" borderId="8" xfId="0" applyFill="1" applyBorder="1" applyAlignment="1">
      <alignment horizontal="center"/>
    </xf>
    <xf numFmtId="0" fontId="0" fillId="0" borderId="29" xfId="0" applyBorder="1"/>
    <xf numFmtId="0" fontId="8" fillId="0" borderId="14" xfId="0" applyFont="1" applyFill="1" applyBorder="1" applyAlignment="1">
      <alignment horizontal="center" vertical="center"/>
    </xf>
    <xf numFmtId="0" fontId="11" fillId="0" borderId="0" xfId="0" applyFont="1" applyBorder="1"/>
    <xf numFmtId="0" fontId="0" fillId="10" borderId="6" xfId="0" applyFill="1" applyBorder="1"/>
    <xf numFmtId="2" fontId="0" fillId="0" borderId="80" xfId="0" applyNumberFormat="1" applyBorder="1" applyAlignment="1">
      <alignment horizontal="center"/>
    </xf>
    <xf numFmtId="0" fontId="20" fillId="14" borderId="80" xfId="0" applyFont="1" applyFill="1" applyBorder="1" applyAlignment="1">
      <alignment horizontal="center"/>
    </xf>
    <xf numFmtId="0" fontId="20" fillId="13" borderId="80" xfId="0" applyFont="1" applyFill="1" applyBorder="1" applyAlignment="1">
      <alignment horizontal="center"/>
    </xf>
    <xf numFmtId="0" fontId="2" fillId="0" borderId="80" xfId="0" applyFont="1" applyBorder="1" applyAlignment="1">
      <alignment horizontal="center"/>
    </xf>
    <xf numFmtId="0" fontId="8" fillId="0" borderId="80" xfId="0" applyFont="1" applyFill="1" applyBorder="1" applyAlignment="1">
      <alignment horizontal="center"/>
    </xf>
    <xf numFmtId="0" fontId="2" fillId="26" borderId="0" xfId="0" applyFont="1" applyFill="1" applyBorder="1" applyAlignment="1"/>
    <xf numFmtId="0" fontId="7" fillId="26" borderId="0" xfId="0" applyFont="1" applyFill="1" applyBorder="1" applyAlignment="1"/>
    <xf numFmtId="0" fontId="8" fillId="26" borderId="0" xfId="0" applyFont="1" applyFill="1" applyBorder="1" applyAlignment="1">
      <alignment horizontal="center"/>
    </xf>
    <xf numFmtId="0" fontId="2" fillId="26" borderId="0" xfId="0" applyFont="1" applyFill="1" applyBorder="1" applyAlignment="1">
      <alignment horizontal="left"/>
    </xf>
    <xf numFmtId="0" fontId="12" fillId="10" borderId="8" xfId="0" applyFont="1" applyFill="1" applyBorder="1" applyAlignment="1"/>
    <xf numFmtId="0" fontId="1" fillId="10" borderId="8" xfId="0" applyFont="1" applyFill="1" applyBorder="1"/>
    <xf numFmtId="0" fontId="2" fillId="8" borderId="6" xfId="0" applyFont="1" applyFill="1" applyBorder="1" applyAlignment="1">
      <alignment horizontal="left"/>
    </xf>
    <xf numFmtId="0" fontId="8" fillId="4" borderId="114" xfId="0" applyFont="1" applyFill="1" applyBorder="1" applyAlignment="1">
      <alignment horizontal="center"/>
    </xf>
    <xf numFmtId="0" fontId="8" fillId="9" borderId="0" xfId="0" applyFont="1" applyFill="1" applyBorder="1" applyAlignment="1">
      <alignment horizontal="right"/>
    </xf>
    <xf numFmtId="0" fontId="8" fillId="9" borderId="0" xfId="0" applyFont="1" applyFill="1" applyBorder="1" applyAlignment="1">
      <alignment horizontal="center"/>
    </xf>
    <xf numFmtId="0" fontId="3" fillId="2" borderId="115" xfId="0" applyFont="1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3" borderId="91" xfId="0" applyFill="1" applyBorder="1"/>
    <xf numFmtId="0" fontId="0" fillId="8" borderId="91" xfId="0" applyFill="1" applyBorder="1"/>
    <xf numFmtId="0" fontId="0" fillId="0" borderId="116" xfId="0" applyFill="1" applyBorder="1"/>
    <xf numFmtId="0" fontId="0" fillId="0" borderId="117" xfId="0" applyFill="1" applyBorder="1"/>
    <xf numFmtId="0" fontId="0" fillId="0" borderId="118" xfId="0" applyFill="1" applyBorder="1"/>
    <xf numFmtId="0" fontId="28" fillId="20" borderId="51" xfId="0" applyFont="1" applyFill="1" applyBorder="1"/>
    <xf numFmtId="0" fontId="2" fillId="3" borderId="104" xfId="0" applyFont="1" applyFill="1" applyBorder="1"/>
    <xf numFmtId="0" fontId="0" fillId="3" borderId="119" xfId="0" applyFill="1" applyBorder="1"/>
    <xf numFmtId="0" fontId="0" fillId="11" borderId="119" xfId="0" applyFill="1" applyBorder="1" applyAlignment="1">
      <alignment horizontal="center"/>
    </xf>
    <xf numFmtId="0" fontId="0" fillId="6" borderId="108" xfId="0" applyFill="1" applyBorder="1" applyAlignment="1">
      <alignment horizontal="center"/>
    </xf>
    <xf numFmtId="0" fontId="2" fillId="8" borderId="100" xfId="0" applyFont="1" applyFill="1" applyBorder="1"/>
    <xf numFmtId="0" fontId="2" fillId="3" borderId="100" xfId="0" applyFont="1" applyFill="1" applyBorder="1"/>
    <xf numFmtId="0" fontId="2" fillId="3" borderId="106" xfId="0" applyFont="1" applyFill="1" applyBorder="1"/>
    <xf numFmtId="0" fontId="0" fillId="3" borderId="95" xfId="0" applyFill="1" applyBorder="1"/>
    <xf numFmtId="0" fontId="0" fillId="6" borderId="98" xfId="0" applyFill="1" applyBorder="1" applyAlignment="1">
      <alignment horizontal="center"/>
    </xf>
    <xf numFmtId="0" fontId="2" fillId="8" borderId="106" xfId="0" applyFont="1" applyFill="1" applyBorder="1"/>
    <xf numFmtId="0" fontId="0" fillId="8" borderId="95" xfId="0" applyFill="1" applyBorder="1"/>
    <xf numFmtId="0" fontId="7" fillId="26" borderId="64" xfId="0" applyFont="1" applyFill="1" applyBorder="1"/>
    <xf numFmtId="0" fontId="28" fillId="26" borderId="64" xfId="0" applyFont="1" applyFill="1" applyBorder="1"/>
    <xf numFmtId="0" fontId="28" fillId="26" borderId="64" xfId="0" applyFont="1" applyFill="1" applyBorder="1" applyAlignment="1">
      <alignment horizontal="center"/>
    </xf>
    <xf numFmtId="0" fontId="0" fillId="26" borderId="51" xfId="0" applyFill="1" applyBorder="1" applyAlignment="1">
      <alignment horizontal="center"/>
    </xf>
    <xf numFmtId="0" fontId="0" fillId="26" borderId="64" xfId="0" applyFill="1" applyBorder="1" applyAlignment="1">
      <alignment horizontal="center"/>
    </xf>
    <xf numFmtId="0" fontId="7" fillId="3" borderId="7" xfId="0" applyFont="1" applyFill="1" applyBorder="1" applyAlignment="1"/>
    <xf numFmtId="0" fontId="7" fillId="3" borderId="8" xfId="0" applyFont="1" applyFill="1" applyBorder="1" applyAlignment="1"/>
    <xf numFmtId="0" fontId="8" fillId="28" borderId="8" xfId="0" applyFont="1" applyFill="1" applyBorder="1" applyAlignment="1">
      <alignment horizontal="center"/>
    </xf>
    <xf numFmtId="0" fontId="8" fillId="28" borderId="67" xfId="0" applyFont="1" applyFill="1" applyBorder="1" applyAlignment="1">
      <alignment horizontal="center"/>
    </xf>
    <xf numFmtId="0" fontId="8" fillId="28" borderId="111" xfId="0" applyFont="1" applyFill="1" applyBorder="1" applyAlignment="1">
      <alignment horizontal="center"/>
    </xf>
    <xf numFmtId="0" fontId="8" fillId="4" borderId="68" xfId="0" applyFont="1" applyFill="1" applyBorder="1" applyAlignment="1">
      <alignment horizontal="center"/>
    </xf>
    <xf numFmtId="0" fontId="7" fillId="8" borderId="12" xfId="0" applyFont="1" applyFill="1" applyBorder="1" applyAlignment="1"/>
    <xf numFmtId="0" fontId="7" fillId="3" borderId="12" xfId="0" applyFont="1" applyFill="1" applyBorder="1" applyAlignment="1"/>
    <xf numFmtId="0" fontId="7" fillId="3" borderId="33" xfId="0" applyFont="1" applyFill="1" applyBorder="1" applyAlignment="1"/>
    <xf numFmtId="0" fontId="8" fillId="28" borderId="6" xfId="0" applyFont="1" applyFill="1" applyBorder="1" applyAlignment="1">
      <alignment horizontal="center"/>
    </xf>
    <xf numFmtId="0" fontId="8" fillId="28" borderId="113" xfId="0" applyFont="1" applyFill="1" applyBorder="1" applyAlignment="1">
      <alignment horizontal="center"/>
    </xf>
    <xf numFmtId="0" fontId="7" fillId="26" borderId="50" xfId="0" applyFont="1" applyFill="1" applyBorder="1" applyAlignment="1">
      <alignment horizontal="left"/>
    </xf>
    <xf numFmtId="0" fontId="2" fillId="26" borderId="64" xfId="0" applyFont="1" applyFill="1" applyBorder="1" applyAlignment="1"/>
    <xf numFmtId="0" fontId="7" fillId="26" borderId="64" xfId="0" applyFont="1" applyFill="1" applyBorder="1" applyAlignment="1"/>
    <xf numFmtId="0" fontId="0" fillId="26" borderId="6" xfId="0" applyFill="1" applyBorder="1" applyAlignment="1">
      <alignment horizontal="center"/>
    </xf>
    <xf numFmtId="0" fontId="8" fillId="26" borderId="6" xfId="0" applyFont="1" applyFill="1" applyBorder="1" applyAlignment="1">
      <alignment horizontal="center"/>
    </xf>
    <xf numFmtId="0" fontId="8" fillId="26" borderId="32" xfId="0" applyFont="1" applyFill="1" applyBorder="1" applyAlignment="1">
      <alignment horizontal="center"/>
    </xf>
    <xf numFmtId="0" fontId="3" fillId="2" borderId="50" xfId="0" applyFont="1" applyFill="1" applyBorder="1" applyAlignment="1">
      <alignment horizontal="center"/>
    </xf>
    <xf numFmtId="0" fontId="3" fillId="2" borderId="64" xfId="0" applyFont="1" applyFill="1" applyBorder="1" applyAlignment="1">
      <alignment horizontal="center"/>
    </xf>
    <xf numFmtId="0" fontId="5" fillId="2" borderId="64" xfId="0" applyFont="1" applyFill="1" applyBorder="1" applyAlignment="1">
      <alignment horizontal="center"/>
    </xf>
    <xf numFmtId="0" fontId="3" fillId="2" borderId="51" xfId="0" applyFont="1" applyFill="1" applyBorder="1" applyAlignment="1">
      <alignment horizontal="center"/>
    </xf>
    <xf numFmtId="0" fontId="8" fillId="9" borderId="50" xfId="0" applyFont="1" applyFill="1" applyBorder="1" applyAlignment="1">
      <alignment horizontal="right"/>
    </xf>
    <xf numFmtId="0" fontId="8" fillId="9" borderId="64" xfId="0" applyFont="1" applyFill="1" applyBorder="1" applyAlignment="1">
      <alignment horizontal="center"/>
    </xf>
    <xf numFmtId="0" fontId="8" fillId="9" borderId="64" xfId="0" applyFont="1" applyFill="1" applyBorder="1" applyAlignment="1">
      <alignment horizontal="right"/>
    </xf>
    <xf numFmtId="0" fontId="8" fillId="9" borderId="51" xfId="0" applyFont="1" applyFill="1" applyBorder="1" applyAlignment="1">
      <alignment horizontal="center"/>
    </xf>
    <xf numFmtId="0" fontId="8" fillId="9" borderId="7" xfId="0" applyFont="1" applyFill="1" applyBorder="1" applyAlignment="1">
      <alignment horizontal="right"/>
    </xf>
    <xf numFmtId="0" fontId="8" fillId="9" borderId="8" xfId="0" applyFont="1" applyFill="1" applyBorder="1" applyAlignment="1">
      <alignment horizontal="center"/>
    </xf>
    <xf numFmtId="0" fontId="8" fillId="9" borderId="8" xfId="0" applyFont="1" applyFill="1" applyBorder="1" applyAlignment="1">
      <alignment horizontal="right"/>
    </xf>
    <xf numFmtId="0" fontId="8" fillId="9" borderId="1" xfId="0" applyFont="1" applyFill="1" applyBorder="1" applyAlignment="1">
      <alignment horizontal="center"/>
    </xf>
    <xf numFmtId="0" fontId="7" fillId="26" borderId="7" xfId="0" applyFont="1" applyFill="1" applyBorder="1" applyAlignment="1">
      <alignment horizontal="left"/>
    </xf>
    <xf numFmtId="0" fontId="8" fillId="26" borderId="8" xfId="0" applyFont="1" applyFill="1" applyBorder="1" applyAlignment="1">
      <alignment horizontal="center"/>
    </xf>
    <xf numFmtId="0" fontId="10" fillId="26" borderId="8" xfId="0" applyFont="1" applyFill="1" applyBorder="1" applyAlignment="1">
      <alignment horizontal="center"/>
    </xf>
    <xf numFmtId="0" fontId="8" fillId="26" borderId="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left"/>
    </xf>
    <xf numFmtId="0" fontId="2" fillId="8" borderId="12" xfId="0" applyFont="1" applyFill="1" applyBorder="1" applyAlignment="1">
      <alignment horizontal="left"/>
    </xf>
    <xf numFmtId="0" fontId="2" fillId="8" borderId="33" xfId="0" applyFont="1" applyFill="1" applyBorder="1" applyAlignment="1">
      <alignment horizontal="left"/>
    </xf>
    <xf numFmtId="0" fontId="8" fillId="28" borderId="28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28" borderId="72" xfId="0" applyFont="1" applyFill="1" applyBorder="1" applyAlignment="1">
      <alignment horizontal="center"/>
    </xf>
    <xf numFmtId="0" fontId="8" fillId="4" borderId="91" xfId="0" applyFont="1" applyFill="1" applyBorder="1" applyAlignment="1">
      <alignment horizontal="center"/>
    </xf>
    <xf numFmtId="0" fontId="26" fillId="0" borderId="26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0" fillId="3" borderId="104" xfId="0" applyFill="1" applyBorder="1" applyAlignment="1">
      <alignment horizontal="center"/>
    </xf>
    <xf numFmtId="0" fontId="0" fillId="6" borderId="119" xfId="0" applyFill="1" applyBorder="1" applyAlignment="1">
      <alignment horizontal="center"/>
    </xf>
    <xf numFmtId="0" fontId="0" fillId="8" borderId="100" xfId="0" applyFill="1" applyBorder="1" applyAlignment="1">
      <alignment horizontal="center"/>
    </xf>
    <xf numFmtId="0" fontId="0" fillId="3" borderId="100" xfId="0" applyFill="1" applyBorder="1" applyAlignment="1">
      <alignment horizontal="center"/>
    </xf>
    <xf numFmtId="0" fontId="0" fillId="3" borderId="106" xfId="0" applyFill="1" applyBorder="1" applyAlignment="1">
      <alignment horizontal="center"/>
    </xf>
    <xf numFmtId="0" fontId="0" fillId="6" borderId="95" xfId="0" applyFill="1" applyBorder="1" applyAlignment="1">
      <alignment horizontal="center"/>
    </xf>
    <xf numFmtId="0" fontId="0" fillId="8" borderId="106" xfId="0" applyFill="1" applyBorder="1" applyAlignment="1">
      <alignment horizontal="center"/>
    </xf>
    <xf numFmtId="0" fontId="0" fillId="24" borderId="50" xfId="0" applyFill="1" applyBorder="1"/>
    <xf numFmtId="0" fontId="2" fillId="0" borderId="1" xfId="0" applyFont="1" applyBorder="1"/>
    <xf numFmtId="0" fontId="34" fillId="30" borderId="1" xfId="0" applyFont="1" applyFill="1" applyBorder="1"/>
    <xf numFmtId="0" fontId="8" fillId="4" borderId="119" xfId="0" applyFont="1" applyFill="1" applyBorder="1" applyAlignment="1">
      <alignment horizontal="center"/>
    </xf>
    <xf numFmtId="0" fontId="8" fillId="4" borderId="95" xfId="0" applyFont="1" applyFill="1" applyBorder="1" applyAlignment="1">
      <alignment horizontal="center"/>
    </xf>
    <xf numFmtId="0" fontId="20" fillId="14" borderId="7" xfId="0" applyFont="1" applyFill="1" applyBorder="1" applyAlignment="1">
      <alignment horizontal="center"/>
    </xf>
    <xf numFmtId="0" fontId="20" fillId="14" borderId="50" xfId="0" applyFont="1" applyFill="1" applyBorder="1" applyAlignment="1">
      <alignment horizontal="center"/>
    </xf>
    <xf numFmtId="0" fontId="0" fillId="0" borderId="120" xfId="0" applyBorder="1"/>
    <xf numFmtId="0" fontId="2" fillId="0" borderId="14" xfId="0" applyFont="1" applyBorder="1"/>
    <xf numFmtId="0" fontId="2" fillId="0" borderId="32" xfId="0" applyFont="1" applyBorder="1"/>
    <xf numFmtId="0" fontId="8" fillId="29" borderId="84" xfId="0" applyFont="1" applyFill="1" applyBorder="1" applyAlignment="1">
      <alignment horizontal="center"/>
    </xf>
    <xf numFmtId="0" fontId="8" fillId="29" borderId="16" xfId="0" applyFont="1" applyFill="1" applyBorder="1" applyAlignment="1">
      <alignment horizontal="center"/>
    </xf>
    <xf numFmtId="0" fontId="8" fillId="29" borderId="27" xfId="0" applyFont="1" applyFill="1" applyBorder="1" applyAlignment="1">
      <alignment horizontal="center"/>
    </xf>
    <xf numFmtId="0" fontId="8" fillId="29" borderId="99" xfId="0" applyFont="1" applyFill="1" applyBorder="1" applyAlignment="1">
      <alignment horizontal="center"/>
    </xf>
    <xf numFmtId="0" fontId="8" fillId="29" borderId="93" xfId="0" applyFont="1" applyFill="1" applyBorder="1" applyAlignment="1">
      <alignment horizontal="center"/>
    </xf>
    <xf numFmtId="0" fontId="26" fillId="29" borderId="93" xfId="0" applyFont="1" applyFill="1" applyBorder="1" applyAlignment="1">
      <alignment horizontal="center"/>
    </xf>
    <xf numFmtId="0" fontId="26" fillId="29" borderId="96" xfId="0" applyFont="1" applyFill="1" applyBorder="1" applyAlignment="1">
      <alignment horizontal="center"/>
    </xf>
    <xf numFmtId="0" fontId="8" fillId="29" borderId="102" xfId="0" applyFont="1" applyFill="1" applyBorder="1" applyAlignment="1">
      <alignment horizontal="center"/>
    </xf>
    <xf numFmtId="0" fontId="8" fillId="29" borderId="96" xfId="0" applyFont="1" applyFill="1" applyBorder="1" applyAlignment="1">
      <alignment horizontal="center"/>
    </xf>
    <xf numFmtId="0" fontId="8" fillId="4" borderId="84" xfId="0" applyFont="1" applyFill="1" applyBorder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0" fillId="6" borderId="107" xfId="0" applyFill="1" applyBorder="1" applyAlignment="1">
      <alignment horizontal="center"/>
    </xf>
    <xf numFmtId="0" fontId="0" fillId="6" borderId="101" xfId="0" applyFill="1" applyBorder="1" applyAlignment="1">
      <alignment horizontal="center"/>
    </xf>
    <xf numFmtId="0" fontId="0" fillId="6" borderId="103" xfId="0" applyFill="1" applyBorder="1" applyAlignment="1">
      <alignment horizontal="center"/>
    </xf>
    <xf numFmtId="0" fontId="0" fillId="6" borderId="105" xfId="0" applyFill="1" applyBorder="1" applyAlignment="1">
      <alignment horizontal="center"/>
    </xf>
    <xf numFmtId="0" fontId="0" fillId="6" borderId="84" xfId="0" applyFill="1" applyBorder="1" applyAlignment="1">
      <alignment horizontal="center"/>
    </xf>
    <xf numFmtId="0" fontId="0" fillId="6" borderId="16" xfId="0" applyFill="1" applyBorder="1"/>
    <xf numFmtId="0" fontId="0" fillId="6" borderId="27" xfId="0" applyFill="1" applyBorder="1"/>
    <xf numFmtId="0" fontId="0" fillId="6" borderId="84" xfId="0" applyFill="1" applyBorder="1"/>
    <xf numFmtId="0" fontId="8" fillId="28" borderId="84" xfId="0" applyFont="1" applyFill="1" applyBorder="1" applyAlignment="1">
      <alignment horizontal="center"/>
    </xf>
    <xf numFmtId="0" fontId="8" fillId="28" borderId="16" xfId="0" applyFont="1" applyFill="1" applyBorder="1" applyAlignment="1">
      <alignment horizontal="center"/>
    </xf>
    <xf numFmtId="0" fontId="8" fillId="28" borderId="27" xfId="0" applyFont="1" applyFill="1" applyBorder="1" applyAlignment="1">
      <alignment horizontal="center"/>
    </xf>
    <xf numFmtId="0" fontId="3" fillId="2" borderId="33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8" fillId="29" borderId="86" xfId="0" applyFont="1" applyFill="1" applyBorder="1" applyAlignment="1">
      <alignment horizontal="center"/>
    </xf>
    <xf numFmtId="0" fontId="8" fillId="4" borderId="86" xfId="0" applyFont="1" applyFill="1" applyBorder="1" applyAlignment="1">
      <alignment horizontal="center"/>
    </xf>
    <xf numFmtId="0" fontId="0" fillId="6" borderId="86" xfId="0" applyFill="1" applyBorder="1" applyAlignment="1">
      <alignment horizontal="center"/>
    </xf>
    <xf numFmtId="0" fontId="3" fillId="2" borderId="3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26" fillId="15" borderId="0" xfId="0" applyFont="1" applyFill="1" applyBorder="1"/>
    <xf numFmtId="0" fontId="20" fillId="15" borderId="0" xfId="0" applyFont="1" applyFill="1" applyBorder="1" applyAlignment="1">
      <alignment horizontal="right"/>
    </xf>
    <xf numFmtId="0" fontId="8" fillId="14" borderId="73" xfId="0" applyFont="1" applyFill="1" applyBorder="1" applyAlignment="1"/>
    <xf numFmtId="0" fontId="8" fillId="13" borderId="14" xfId="0" applyFont="1" applyFill="1" applyBorder="1"/>
    <xf numFmtId="0" fontId="8" fillId="14" borderId="129" xfId="0" applyFont="1" applyFill="1" applyBorder="1" applyAlignment="1"/>
    <xf numFmtId="0" fontId="8" fillId="15" borderId="75" xfId="0" applyFont="1" applyFill="1" applyBorder="1" applyAlignment="1"/>
    <xf numFmtId="0" fontId="20" fillId="0" borderId="8" xfId="0" applyFont="1" applyFill="1" applyBorder="1" applyAlignment="1">
      <alignment horizontal="right"/>
    </xf>
    <xf numFmtId="0" fontId="20" fillId="14" borderId="53" xfId="0" applyFont="1" applyFill="1" applyBorder="1" applyAlignment="1">
      <alignment horizontal="right"/>
    </xf>
    <xf numFmtId="0" fontId="20" fillId="15" borderId="53" xfId="0" applyFont="1" applyFill="1" applyBorder="1" applyAlignment="1">
      <alignment horizontal="right"/>
    </xf>
    <xf numFmtId="0" fontId="20" fillId="0" borderId="61" xfId="0" applyFont="1" applyFill="1" applyBorder="1" applyAlignment="1">
      <alignment horizontal="right"/>
    </xf>
    <xf numFmtId="0" fontId="21" fillId="14" borderId="0" xfId="0" applyFont="1" applyFill="1" applyBorder="1"/>
    <xf numFmtId="0" fontId="8" fillId="14" borderId="0" xfId="0" applyFont="1" applyFill="1" applyBorder="1" applyAlignment="1"/>
    <xf numFmtId="0" fontId="21" fillId="15" borderId="0" xfId="0" applyFont="1" applyFill="1" applyBorder="1"/>
    <xf numFmtId="0" fontId="8" fillId="15" borderId="0" xfId="0" applyFont="1" applyFill="1" applyBorder="1" applyAlignment="1"/>
    <xf numFmtId="0" fontId="21" fillId="21" borderId="0" xfId="0" applyFont="1" applyFill="1" applyBorder="1" applyAlignment="1">
      <alignment horizontal="left"/>
    </xf>
    <xf numFmtId="0" fontId="8" fillId="21" borderId="0" xfId="0" applyFont="1" applyFill="1" applyBorder="1"/>
    <xf numFmtId="0" fontId="16" fillId="21" borderId="0" xfId="0" applyFont="1" applyFill="1" applyBorder="1"/>
    <xf numFmtId="16" fontId="0" fillId="0" borderId="0" xfId="0" applyNumberFormat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8" fillId="5" borderId="29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164" fontId="8" fillId="9" borderId="32" xfId="0" applyNumberFormat="1" applyFont="1" applyFill="1" applyBorder="1" applyAlignment="1">
      <alignment horizontal="center"/>
    </xf>
    <xf numFmtId="0" fontId="0" fillId="21" borderId="11" xfId="0" applyFill="1" applyBorder="1"/>
    <xf numFmtId="0" fontId="0" fillId="21" borderId="11" xfId="0" applyFill="1" applyBorder="1" applyAlignment="1">
      <alignment horizontal="center"/>
    </xf>
    <xf numFmtId="0" fontId="26" fillId="9" borderId="33" xfId="0" applyFont="1" applyFill="1" applyBorder="1" applyAlignment="1">
      <alignment horizontal="right"/>
    </xf>
    <xf numFmtId="164" fontId="26" fillId="9" borderId="32" xfId="0" applyNumberFormat="1" applyFont="1" applyFill="1" applyBorder="1" applyAlignment="1">
      <alignment horizontal="center"/>
    </xf>
    <xf numFmtId="164" fontId="0" fillId="11" borderId="91" xfId="0" applyNumberFormat="1" applyFill="1" applyBorder="1" applyAlignment="1">
      <alignment horizontal="center" vertical="center"/>
    </xf>
    <xf numFmtId="2" fontId="0" fillId="11" borderId="92" xfId="0" applyNumberFormat="1" applyFill="1" applyBorder="1" applyAlignment="1">
      <alignment horizontal="center" vertical="center"/>
    </xf>
    <xf numFmtId="0" fontId="21" fillId="14" borderId="0" xfId="0" applyFont="1" applyFill="1" applyBorder="1" applyAlignment="1"/>
    <xf numFmtId="0" fontId="20" fillId="14" borderId="0" xfId="0" applyFont="1" applyFill="1" applyBorder="1" applyAlignment="1"/>
    <xf numFmtId="0" fontId="20" fillId="14" borderId="8" xfId="0" applyFont="1" applyFill="1" applyBorder="1" applyAlignment="1">
      <alignment horizontal="right"/>
    </xf>
    <xf numFmtId="0" fontId="21" fillId="14" borderId="8" xfId="0" applyFont="1" applyFill="1" applyBorder="1" applyAlignment="1"/>
    <xf numFmtId="0" fontId="21" fillId="14" borderId="8" xfId="0" applyFont="1" applyFill="1" applyBorder="1" applyAlignment="1">
      <alignment horizontal="right"/>
    </xf>
    <xf numFmtId="2" fontId="0" fillId="11" borderId="121" xfId="0" applyNumberFormat="1" applyFill="1" applyBorder="1" applyAlignment="1">
      <alignment horizontal="center" vertical="center"/>
    </xf>
    <xf numFmtId="0" fontId="0" fillId="11" borderId="119" xfId="0" applyFill="1" applyBorder="1" applyAlignment="1">
      <alignment horizontal="center" vertical="center"/>
    </xf>
    <xf numFmtId="0" fontId="20" fillId="14" borderId="6" xfId="0" applyFont="1" applyFill="1" applyBorder="1" applyAlignment="1">
      <alignment horizontal="right"/>
    </xf>
    <xf numFmtId="0" fontId="21" fillId="14" borderId="6" xfId="0" applyFont="1" applyFill="1" applyBorder="1"/>
    <xf numFmtId="2" fontId="0" fillId="11" borderId="97" xfId="0" applyNumberFormat="1" applyFill="1" applyBorder="1" applyAlignment="1">
      <alignment horizontal="center" vertical="center"/>
    </xf>
    <xf numFmtId="0" fontId="0" fillId="11" borderId="95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8" fillId="9" borderId="51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3" fillId="24" borderId="87" xfId="0" applyFont="1" applyFill="1" applyBorder="1" applyAlignment="1">
      <alignment horizontal="center"/>
    </xf>
    <xf numFmtId="0" fontId="0" fillId="11" borderId="0" xfId="0" applyFill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19" borderId="1" xfId="0" applyFill="1" applyBorder="1"/>
    <xf numFmtId="16" fontId="0" fillId="0" borderId="12" xfId="0" applyNumberFormat="1" applyBorder="1" applyAlignment="1">
      <alignment horizontal="center"/>
    </xf>
    <xf numFmtId="0" fontId="0" fillId="20" borderId="14" xfId="0" applyFill="1" applyBorder="1"/>
    <xf numFmtId="0" fontId="0" fillId="0" borderId="12" xfId="0" applyBorder="1" applyAlignment="1">
      <alignment horizontal="center"/>
    </xf>
    <xf numFmtId="0" fontId="0" fillId="21" borderId="14" xfId="0" applyFill="1" applyBorder="1"/>
    <xf numFmtId="0" fontId="0" fillId="22" borderId="14" xfId="0" applyFill="1" applyBorder="1"/>
    <xf numFmtId="0" fontId="0" fillId="0" borderId="33" xfId="0" applyBorder="1" applyAlignment="1">
      <alignment horizontal="center"/>
    </xf>
    <xf numFmtId="0" fontId="0" fillId="23" borderId="32" xfId="0" applyFill="1" applyBorder="1"/>
    <xf numFmtId="0" fontId="2" fillId="25" borderId="50" xfId="0" applyFont="1" applyFill="1" applyBorder="1" applyAlignment="1">
      <alignment horizontal="center"/>
    </xf>
    <xf numFmtId="0" fontId="2" fillId="25" borderId="64" xfId="0" applyFont="1" applyFill="1" applyBorder="1" applyAlignment="1">
      <alignment horizontal="center"/>
    </xf>
    <xf numFmtId="0" fontId="2" fillId="25" borderId="5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2" fillId="0" borderId="64" xfId="0" applyFont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2" fillId="21" borderId="50" xfId="0" applyFont="1" applyFill="1" applyBorder="1" applyAlignment="1">
      <alignment horizontal="center"/>
    </xf>
    <xf numFmtId="0" fontId="2" fillId="21" borderId="64" xfId="0" applyFont="1" applyFill="1" applyBorder="1" applyAlignment="1">
      <alignment horizontal="center"/>
    </xf>
    <xf numFmtId="0" fontId="2" fillId="21" borderId="51" xfId="0" applyFont="1" applyFill="1" applyBorder="1" applyAlignment="1">
      <alignment horizontal="center"/>
    </xf>
    <xf numFmtId="0" fontId="8" fillId="0" borderId="39" xfId="0" applyFont="1" applyFill="1" applyBorder="1" applyAlignment="1">
      <alignment horizontal="center" vertical="center" wrapText="1"/>
    </xf>
    <xf numFmtId="0" fontId="8" fillId="0" borderId="45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/>
    </xf>
    <xf numFmtId="0" fontId="8" fillId="7" borderId="41" xfId="0" applyFont="1" applyFill="1" applyBorder="1" applyAlignment="1">
      <alignment horizontal="center"/>
    </xf>
    <xf numFmtId="0" fontId="0" fillId="21" borderId="80" xfId="0" applyFill="1" applyBorder="1" applyAlignment="1">
      <alignment horizontal="center"/>
    </xf>
    <xf numFmtId="0" fontId="8" fillId="0" borderId="1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24" borderId="50" xfId="0" applyFill="1" applyBorder="1" applyAlignment="1">
      <alignment horizontal="center" vertical="center"/>
    </xf>
    <xf numFmtId="0" fontId="0" fillId="24" borderId="64" xfId="0" applyFill="1" applyBorder="1" applyAlignment="1">
      <alignment horizontal="center" vertical="center"/>
    </xf>
    <xf numFmtId="0" fontId="0" fillId="24" borderId="8" xfId="0" applyFill="1" applyBorder="1" applyAlignment="1">
      <alignment horizontal="center" vertical="center"/>
    </xf>
    <xf numFmtId="0" fontId="0" fillId="24" borderId="7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24" borderId="33" xfId="0" applyFill="1" applyBorder="1" applyAlignment="1">
      <alignment horizontal="center" vertical="center"/>
    </xf>
    <xf numFmtId="0" fontId="0" fillId="24" borderId="6" xfId="0" applyFill="1" applyBorder="1" applyAlignment="1">
      <alignment horizontal="center" vertical="center"/>
    </xf>
    <xf numFmtId="0" fontId="0" fillId="24" borderId="32" xfId="0" applyFill="1" applyBorder="1" applyAlignment="1">
      <alignment horizontal="center" vertical="center"/>
    </xf>
    <xf numFmtId="0" fontId="8" fillId="7" borderId="125" xfId="0" applyFont="1" applyFill="1" applyBorder="1" applyAlignment="1">
      <alignment horizontal="center" vertical="center"/>
    </xf>
    <xf numFmtId="0" fontId="8" fillId="7" borderId="126" xfId="0" applyFont="1" applyFill="1" applyBorder="1" applyAlignment="1">
      <alignment horizontal="center" vertical="center"/>
    </xf>
    <xf numFmtId="0" fontId="8" fillId="7" borderId="127" xfId="0" applyFont="1" applyFill="1" applyBorder="1" applyAlignment="1">
      <alignment horizontal="center" vertical="center"/>
    </xf>
    <xf numFmtId="0" fontId="8" fillId="7" borderId="128" xfId="0" applyFont="1" applyFill="1" applyBorder="1" applyAlignment="1">
      <alignment horizontal="center" vertical="center"/>
    </xf>
    <xf numFmtId="0" fontId="21" fillId="13" borderId="0" xfId="0" applyFont="1" applyFill="1" applyBorder="1" applyAlignment="1">
      <alignment horizontal="left" wrapText="1"/>
    </xf>
    <xf numFmtId="0" fontId="8" fillId="17" borderId="50" xfId="0" applyFont="1" applyFill="1" applyBorder="1" applyAlignment="1">
      <alignment horizontal="left"/>
    </xf>
    <xf numFmtId="0" fontId="8" fillId="17" borderId="64" xfId="0" applyFont="1" applyFill="1" applyBorder="1" applyAlignment="1">
      <alignment horizontal="left"/>
    </xf>
    <xf numFmtId="0" fontId="8" fillId="17" borderId="51" xfId="0" applyFont="1" applyFill="1" applyBorder="1" applyAlignment="1">
      <alignment horizontal="left"/>
    </xf>
    <xf numFmtId="0" fontId="27" fillId="4" borderId="68" xfId="0" applyFont="1" applyFill="1" applyBorder="1" applyAlignment="1">
      <alignment horizontal="center" vertical="center"/>
    </xf>
    <xf numFmtId="0" fontId="27" fillId="4" borderId="34" xfId="0" applyFont="1" applyFill="1" applyBorder="1" applyAlignment="1">
      <alignment horizontal="center" vertical="center"/>
    </xf>
    <xf numFmtId="0" fontId="27" fillId="4" borderId="78" xfId="0" applyFont="1" applyFill="1" applyBorder="1" applyAlignment="1">
      <alignment horizontal="center" vertical="center"/>
    </xf>
    <xf numFmtId="2" fontId="21" fillId="0" borderId="65" xfId="0" applyNumberFormat="1" applyFont="1" applyFill="1" applyBorder="1" applyAlignment="1">
      <alignment horizontal="center" vertical="center"/>
    </xf>
    <xf numFmtId="2" fontId="21" fillId="0" borderId="70" xfId="0" applyNumberFormat="1" applyFont="1" applyFill="1" applyBorder="1" applyAlignment="1">
      <alignment horizontal="center" vertical="center"/>
    </xf>
    <xf numFmtId="2" fontId="21" fillId="0" borderId="76" xfId="0" applyNumberFormat="1" applyFont="1" applyFill="1" applyBorder="1" applyAlignment="1">
      <alignment horizontal="center" vertical="center"/>
    </xf>
    <xf numFmtId="2" fontId="21" fillId="0" borderId="68" xfId="0" applyNumberFormat="1" applyFont="1" applyFill="1" applyBorder="1" applyAlignment="1">
      <alignment horizontal="center" vertical="center" wrapText="1"/>
    </xf>
    <xf numFmtId="2" fontId="21" fillId="0" borderId="34" xfId="0" applyNumberFormat="1" applyFont="1" applyFill="1" applyBorder="1" applyAlignment="1">
      <alignment horizontal="center" vertical="center" wrapText="1"/>
    </xf>
    <xf numFmtId="2" fontId="21" fillId="0" borderId="78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24" borderId="50" xfId="0" applyFill="1" applyBorder="1" applyAlignment="1">
      <alignment horizontal="center"/>
    </xf>
    <xf numFmtId="0" fontId="0" fillId="24" borderId="64" xfId="0" applyFill="1" applyBorder="1" applyAlignment="1">
      <alignment horizontal="center"/>
    </xf>
    <xf numFmtId="0" fontId="0" fillId="24" borderId="51" xfId="0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8" borderId="0" xfId="0" applyFont="1" applyFill="1" applyBorder="1" applyAlignment="1">
      <alignment horizontal="left" vertical="center" wrapText="1"/>
    </xf>
    <xf numFmtId="0" fontId="2" fillId="8" borderId="14" xfId="0" applyFont="1" applyFill="1" applyBorder="1" applyAlignment="1">
      <alignment horizontal="left" vertical="center" wrapText="1"/>
    </xf>
    <xf numFmtId="0" fontId="21" fillId="0" borderId="47" xfId="0" applyFont="1" applyFill="1" applyBorder="1" applyAlignment="1">
      <alignment horizontal="left"/>
    </xf>
    <xf numFmtId="0" fontId="8" fillId="0" borderId="48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wrapText="1"/>
    </xf>
    <xf numFmtId="0" fontId="0" fillId="3" borderId="7" xfId="0" applyFill="1" applyBorder="1" applyAlignment="1">
      <alignment horizontal="left"/>
    </xf>
    <xf numFmtId="0" fontId="0" fillId="3" borderId="8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3" borderId="0" xfId="0" applyFont="1" applyFill="1" applyBorder="1" applyAlignment="1">
      <alignment horizontal="justify" vertical="center" wrapText="1"/>
    </xf>
    <xf numFmtId="0" fontId="2" fillId="8" borderId="0" xfId="0" applyFont="1" applyFill="1" applyBorder="1" applyAlignment="1">
      <alignment horizontal="justify" vertical="center"/>
    </xf>
    <xf numFmtId="0" fontId="0" fillId="8" borderId="50" xfId="0" applyFill="1" applyBorder="1" applyAlignment="1">
      <alignment horizontal="left"/>
    </xf>
    <xf numFmtId="0" fontId="0" fillId="8" borderId="64" xfId="0" applyFill="1" applyBorder="1" applyAlignment="1">
      <alignment horizontal="left"/>
    </xf>
    <xf numFmtId="0" fontId="0" fillId="8" borderId="51" xfId="0" applyFill="1" applyBorder="1" applyAlignment="1">
      <alignment horizontal="left"/>
    </xf>
    <xf numFmtId="0" fontId="0" fillId="24" borderId="33" xfId="0" applyFill="1" applyBorder="1" applyAlignment="1">
      <alignment horizontal="center"/>
    </xf>
    <xf numFmtId="0" fontId="0" fillId="0" borderId="80" xfId="0" applyBorder="1" applyAlignment="1">
      <alignment horizontal="center" wrapText="1"/>
    </xf>
    <xf numFmtId="0" fontId="8" fillId="7" borderId="122" xfId="0" applyFont="1" applyFill="1" applyBorder="1" applyAlignment="1">
      <alignment horizontal="center" vertical="center"/>
    </xf>
    <xf numFmtId="0" fontId="8" fillId="7" borderId="124" xfId="0" applyFont="1" applyFill="1" applyBorder="1" applyAlignment="1">
      <alignment horizontal="center" vertical="center"/>
    </xf>
    <xf numFmtId="0" fontId="2" fillId="26" borderId="0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7" borderId="123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/>
    </xf>
    <xf numFmtId="0" fontId="2" fillId="26" borderId="8" xfId="0" applyFont="1" applyFill="1" applyBorder="1" applyAlignment="1">
      <alignment horizontal="left"/>
    </xf>
    <xf numFmtId="2" fontId="21" fillId="0" borderId="130" xfId="0" applyNumberFormat="1" applyFont="1" applyFill="1" applyBorder="1" applyAlignment="1">
      <alignment horizontal="center" vertical="center" wrapText="1"/>
    </xf>
    <xf numFmtId="2" fontId="21" fillId="0" borderId="112" xfId="0" applyNumberFormat="1" applyFont="1" applyFill="1" applyBorder="1" applyAlignment="1">
      <alignment horizontal="center" vertical="center" wrapText="1"/>
    </xf>
    <xf numFmtId="2" fontId="21" fillId="0" borderId="114" xfId="0" applyNumberFormat="1" applyFont="1" applyFill="1" applyBorder="1" applyAlignment="1">
      <alignment horizontal="center" vertical="center" wrapText="1"/>
    </xf>
    <xf numFmtId="0" fontId="3" fillId="18" borderId="7" xfId="0" applyFont="1" applyFill="1" applyBorder="1" applyAlignment="1">
      <alignment horizontal="center" vertical="center"/>
    </xf>
    <xf numFmtId="0" fontId="3" fillId="18" borderId="8" xfId="0" applyFont="1" applyFill="1" applyBorder="1" applyAlignment="1">
      <alignment horizontal="center" vertical="center"/>
    </xf>
    <xf numFmtId="0" fontId="3" fillId="18" borderId="12" xfId="0" applyFont="1" applyFill="1" applyBorder="1" applyAlignment="1">
      <alignment horizontal="center" vertical="center"/>
    </xf>
    <xf numFmtId="0" fontId="3" fillId="18" borderId="0" xfId="0" applyFont="1" applyFill="1" applyBorder="1" applyAlignment="1">
      <alignment horizontal="center" vertical="center"/>
    </xf>
    <xf numFmtId="0" fontId="3" fillId="18" borderId="33" xfId="0" applyFont="1" applyFill="1" applyBorder="1" applyAlignment="1">
      <alignment horizontal="center" vertical="center"/>
    </xf>
    <xf numFmtId="0" fontId="3" fillId="18" borderId="6" xfId="0" applyFont="1" applyFill="1" applyBorder="1" applyAlignment="1">
      <alignment horizontal="center" vertical="center"/>
    </xf>
    <xf numFmtId="2" fontId="21" fillId="0" borderId="49" xfId="0" applyNumberFormat="1" applyFont="1" applyFill="1" applyBorder="1" applyAlignment="1">
      <alignment horizontal="center" vertical="center"/>
    </xf>
    <xf numFmtId="2" fontId="21" fillId="0" borderId="26" xfId="0" applyNumberFormat="1" applyFont="1" applyFill="1" applyBorder="1" applyAlignment="1">
      <alignment horizontal="center" vertical="center"/>
    </xf>
    <xf numFmtId="2" fontId="21" fillId="0" borderId="28" xfId="0" applyNumberFormat="1" applyFont="1" applyFill="1" applyBorder="1" applyAlignment="1">
      <alignment horizontal="center" vertical="center"/>
    </xf>
    <xf numFmtId="0" fontId="28" fillId="0" borderId="7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3" fillId="27" borderId="0" xfId="0" applyFont="1" applyFill="1" applyBorder="1" applyAlignment="1">
      <alignment horizontal="center"/>
    </xf>
    <xf numFmtId="0" fontId="20" fillId="14" borderId="80" xfId="0" applyFont="1" applyFill="1" applyBorder="1" applyAlignment="1">
      <alignment horizontal="center"/>
    </xf>
    <xf numFmtId="0" fontId="4" fillId="2" borderId="38" xfId="0" applyFont="1" applyFill="1" applyBorder="1" applyAlignment="1">
      <alignment horizontal="center"/>
    </xf>
    <xf numFmtId="0" fontId="4" fillId="2" borderId="50" xfId="0" applyFont="1" applyFill="1" applyBorder="1" applyAlignment="1">
      <alignment horizontal="center"/>
    </xf>
    <xf numFmtId="0" fontId="4" fillId="2" borderId="51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 wrapText="1"/>
    </xf>
    <xf numFmtId="0" fontId="20" fillId="0" borderId="0" xfId="0" applyFont="1" applyFill="1" applyBorder="1" applyAlignment="1">
      <alignment horizontal="center" wrapText="1"/>
    </xf>
    <xf numFmtId="0" fontId="0" fillId="25" borderId="81" xfId="0" applyFill="1" applyBorder="1" applyAlignment="1">
      <alignment horizontal="center"/>
    </xf>
    <xf numFmtId="0" fontId="0" fillId="25" borderId="82" xfId="0" applyFill="1" applyBorder="1" applyAlignment="1">
      <alignment horizontal="center"/>
    </xf>
    <xf numFmtId="0" fontId="0" fillId="0" borderId="82" xfId="0" applyBorder="1" applyAlignment="1"/>
    <xf numFmtId="0" fontId="0" fillId="0" borderId="83" xfId="0" applyBorder="1" applyAlignment="1"/>
    <xf numFmtId="0" fontId="21" fillId="13" borderId="56" xfId="0" applyFont="1" applyFill="1" applyBorder="1" applyAlignment="1">
      <alignment horizontal="left" wrapText="1"/>
    </xf>
    <xf numFmtId="0" fontId="21" fillId="13" borderId="57" xfId="0" applyFont="1" applyFill="1" applyBorder="1" applyAlignment="1">
      <alignment horizontal="left" wrapText="1"/>
    </xf>
    <xf numFmtId="0" fontId="21" fillId="13" borderId="75" xfId="0" applyFont="1" applyFill="1" applyBorder="1" applyAlignment="1">
      <alignment horizontal="left" wrapText="1"/>
    </xf>
    <xf numFmtId="0" fontId="3" fillId="18" borderId="1" xfId="0" applyFont="1" applyFill="1" applyBorder="1" applyAlignment="1">
      <alignment horizontal="center" vertical="center"/>
    </xf>
    <xf numFmtId="0" fontId="3" fillId="18" borderId="14" xfId="0" applyFont="1" applyFill="1" applyBorder="1" applyAlignment="1">
      <alignment horizontal="center" vertical="center"/>
    </xf>
    <xf numFmtId="0" fontId="3" fillId="18" borderId="32" xfId="0" applyFont="1" applyFill="1" applyBorder="1" applyAlignment="1">
      <alignment horizontal="center" vertical="center"/>
    </xf>
    <xf numFmtId="0" fontId="0" fillId="8" borderId="7" xfId="0" applyFill="1" applyBorder="1" applyAlignment="1">
      <alignment horizontal="left"/>
    </xf>
    <xf numFmtId="0" fontId="0" fillId="8" borderId="8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21" fillId="13" borderId="54" xfId="0" applyFont="1" applyFill="1" applyBorder="1" applyAlignment="1">
      <alignment horizontal="left" wrapText="1"/>
    </xf>
    <xf numFmtId="0" fontId="28" fillId="0" borderId="6" xfId="0" applyFont="1" applyBorder="1"/>
  </cellXfs>
  <cellStyles count="1">
    <cellStyle name="Normal" xfId="0" builtinId="0"/>
  </cellStyles>
  <dxfs count="4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0</xdr:colOff>
      <xdr:row>70</xdr:row>
      <xdr:rowOff>0</xdr:rowOff>
    </xdr:from>
    <xdr:ext cx="171449" cy="171449"/>
    <xdr:pic>
      <xdr:nvPicPr>
        <xdr:cNvPr id="16" name="Imagen 20" descr="Sumatorio - Wikipedia, la enciclopedia libre">
          <a:extLst>
            <a:ext uri="{FF2B5EF4-FFF2-40B4-BE49-F238E27FC236}">
              <a16:creationId xmlns:a16="http://schemas.microsoft.com/office/drawing/2014/main" xmlns="" id="{8B52B5EC-457D-E947-9A3B-D4A5130E4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36150" y="3905250"/>
          <a:ext cx="171449" cy="171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17</xdr:col>
      <xdr:colOff>231321</xdr:colOff>
      <xdr:row>9</xdr:row>
      <xdr:rowOff>40821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16 CuadroTexto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SpPr txBox="1"/>
          </xdr:nvSpPr>
          <xdr:spPr>
            <a:xfrm>
              <a:off x="18600964" y="63953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𝐼𝐸</m:t>
                      </m:r>
                      <m:r>
                        <a:rPr lang="es-ES" sz="1400" b="0" i="1">
                          <a:latin typeface="Cambria Math"/>
                        </a:rPr>
                        <m:t>1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7" name="16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8600964" y="63953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〖𝐼𝐸1〗_𝑖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17</xdr:col>
      <xdr:colOff>231321</xdr:colOff>
      <xdr:row>19</xdr:row>
      <xdr:rowOff>40821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17 CuadroTexto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SpPr txBox="1"/>
          </xdr:nvSpPr>
          <xdr:spPr>
            <a:xfrm>
              <a:off x="18124714" y="1224642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𝐼𝐸</m:t>
                      </m:r>
                      <m:r>
                        <a:rPr lang="es-ES" sz="1400" b="0" i="1">
                          <a:latin typeface="Cambria Math"/>
                        </a:rPr>
                        <m:t>2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8" name="17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8124714" y="1224642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〖𝐼𝐸2〗_𝑖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13607</xdr:colOff>
      <xdr:row>47</xdr:row>
      <xdr:rowOff>40822</xdr:rowOff>
    </xdr:from>
    <xdr:ext cx="1854200" cy="5170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18 CuadroTexto">
              <a:extLst>
                <a:ext uri="{FF2B5EF4-FFF2-40B4-BE49-F238E27FC236}">
                  <a16:creationId xmlns:a16="http://schemas.microsoft.com/office/drawing/2014/main" xmlns="" id="{00000000-0008-0000-0000-00002A000000}"/>
                </a:ext>
              </a:extLst>
            </xdr:cNvPr>
            <xdr:cNvSpPr txBox="1"/>
          </xdr:nvSpPr>
          <xdr:spPr>
            <a:xfrm>
              <a:off x="18043071" y="8899072"/>
              <a:ext cx="1854200" cy="5170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  <m:r>
                        <a:rPr lang="es-ES" sz="1400" b="0" i="1">
                          <a:latin typeface="Cambria Math"/>
                        </a:rPr>
                        <m:t>1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9" name="18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A000000}"/>
                </a:ext>
              </a:extLst>
            </xdr:cNvPr>
            <xdr:cNvSpPr txBox="1"/>
          </xdr:nvSpPr>
          <xdr:spPr>
            <a:xfrm>
              <a:off x="18043071" y="8899072"/>
              <a:ext cx="1854200" cy="5170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〖𝐼𝐶1〗_𝑖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231321</xdr:colOff>
      <xdr:row>57</xdr:row>
      <xdr:rowOff>40821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19 CuadroTexto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SpPr txBox="1"/>
          </xdr:nvSpPr>
          <xdr:spPr>
            <a:xfrm>
              <a:off x="18873107" y="3388178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  <m:r>
                        <a:rPr lang="es-ES" sz="1400" b="0" i="1">
                          <a:latin typeface="Cambria Math"/>
                        </a:rPr>
                        <m:t>2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0" name="19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8873107" y="3388178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〖𝐼𝐶2〗_𝑖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17</xdr:col>
      <xdr:colOff>312965</xdr:colOff>
      <xdr:row>123</xdr:row>
      <xdr:rowOff>108857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20 CuadroTexto">
              <a:extLst>
                <a:ext uri="{FF2B5EF4-FFF2-40B4-BE49-F238E27FC236}">
                  <a16:creationId xmlns:a16="http://schemas.microsoft.com/office/drawing/2014/main" xmlns="" id="{00000000-0008-0000-0000-00001E000000}"/>
                </a:ext>
              </a:extLst>
            </xdr:cNvPr>
            <xdr:cNvSpPr txBox="1"/>
          </xdr:nvSpPr>
          <xdr:spPr>
            <a:xfrm>
              <a:off x="18954751" y="2401660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𝐼𝐶𝐷𝑂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1" name="20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E000000}"/>
                </a:ext>
              </a:extLst>
            </xdr:cNvPr>
            <xdr:cNvSpPr txBox="1"/>
          </xdr:nvSpPr>
          <xdr:spPr>
            <a:xfrm>
              <a:off x="18954751" y="2401660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𝐼𝐶𝐷𝑂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17</xdr:col>
      <xdr:colOff>258536</xdr:colOff>
      <xdr:row>132</xdr:row>
      <xdr:rowOff>231321</xdr:rowOff>
    </xdr:from>
    <xdr:ext cx="2084917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21 CuadroTexto">
              <a:extLst>
                <a:ext uri="{FF2B5EF4-FFF2-40B4-BE49-F238E27FC236}">
                  <a16:creationId xmlns:a16="http://schemas.microsoft.com/office/drawing/2014/main" xmlns="" id="{00000000-0008-0000-0000-000026000000}"/>
                </a:ext>
              </a:extLst>
            </xdr:cNvPr>
            <xdr:cNvSpPr txBox="1"/>
          </xdr:nvSpPr>
          <xdr:spPr>
            <a:xfrm>
              <a:off x="18900322" y="27690535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𝐼𝐶𝐻𝑃𝑀𝑀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2" name="21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6000000}"/>
                </a:ext>
              </a:extLst>
            </xdr:cNvPr>
            <xdr:cNvSpPr txBox="1"/>
          </xdr:nvSpPr>
          <xdr:spPr>
            <a:xfrm>
              <a:off x="18900322" y="27690535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𝐼𝐶𝐻𝑃𝑀𝑀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6"/>
  <sheetViews>
    <sheetView tabSelected="1" topLeftCell="A88" zoomScale="70" zoomScaleNormal="70" workbookViewId="0">
      <selection activeCell="L115" sqref="L115"/>
    </sheetView>
  </sheetViews>
  <sheetFormatPr baseColWidth="10" defaultColWidth="9.140625" defaultRowHeight="15" x14ac:dyDescent="0.25"/>
  <cols>
    <col min="2" max="2" width="14.85546875" customWidth="1"/>
    <col min="3" max="3" width="20.140625" customWidth="1"/>
    <col min="4" max="4" width="42.28515625" customWidth="1"/>
    <col min="5" max="6" width="24.7109375" customWidth="1"/>
    <col min="7" max="7" width="14.28515625" customWidth="1"/>
    <col min="8" max="8" width="14.85546875" customWidth="1"/>
    <col min="9" max="9" width="19" customWidth="1"/>
    <col min="10" max="10" width="18.28515625" customWidth="1"/>
    <col min="11" max="11" width="13" customWidth="1"/>
    <col min="12" max="12" width="17" customWidth="1"/>
    <col min="14" max="14" width="10.140625" customWidth="1"/>
    <col min="15" max="15" width="16.5703125" customWidth="1"/>
    <col min="16" max="16" width="18.140625" customWidth="1"/>
    <col min="17" max="17" width="13.28515625" customWidth="1"/>
    <col min="18" max="18" width="19.42578125" customWidth="1"/>
    <col min="19" max="19" width="18.5703125" customWidth="1"/>
    <col min="20" max="20" width="19.42578125" customWidth="1"/>
    <col min="32" max="32" width="10.7109375" customWidth="1"/>
  </cols>
  <sheetData>
    <row r="1" spans="1:29" ht="15.75" thickBot="1" x14ac:dyDescent="0.3">
      <c r="A1" s="512" t="s">
        <v>215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4"/>
    </row>
    <row r="2" spans="1:29" ht="15.75" thickBot="1" x14ac:dyDescent="0.3">
      <c r="A2" s="230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</row>
    <row r="3" spans="1:29" s="258" customFormat="1" ht="15.75" thickBot="1" x14ac:dyDescent="0.3">
      <c r="A3" s="506" t="s">
        <v>268</v>
      </c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8"/>
    </row>
    <row r="4" spans="1:29" s="258" customFormat="1" x14ac:dyDescent="0.25">
      <c r="A4" s="230"/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</row>
    <row r="5" spans="1:29" x14ac:dyDescent="0.25">
      <c r="A5" s="258" t="s">
        <v>217</v>
      </c>
      <c r="B5" s="258"/>
      <c r="C5" s="258"/>
      <c r="D5" s="279"/>
      <c r="E5" s="279"/>
      <c r="F5" s="279"/>
      <c r="G5" s="279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</row>
    <row r="6" spans="1:29" x14ac:dyDescent="0.25">
      <c r="A6" s="258"/>
      <c r="B6" s="258"/>
      <c r="C6" s="258"/>
      <c r="D6" s="258"/>
      <c r="E6" s="258"/>
      <c r="F6" s="258"/>
      <c r="G6" s="258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</row>
    <row r="7" spans="1:29" x14ac:dyDescent="0.25">
      <c r="A7" s="276" t="s">
        <v>218</v>
      </c>
      <c r="B7" s="276"/>
      <c r="C7" s="278"/>
      <c r="D7" s="260" t="s">
        <v>219</v>
      </c>
      <c r="E7" s="258"/>
      <c r="F7" s="258"/>
      <c r="G7" s="258"/>
    </row>
    <row r="8" spans="1:29" s="258" customFormat="1" ht="15.75" thickBot="1" x14ac:dyDescent="0.3">
      <c r="A8" s="265"/>
      <c r="B8" s="265"/>
      <c r="C8" s="274"/>
      <c r="D8" s="260"/>
    </row>
    <row r="9" spans="1:29" ht="15.75" thickBot="1" x14ac:dyDescent="0.3">
      <c r="A9" s="272" t="s">
        <v>270</v>
      </c>
      <c r="B9" s="262"/>
      <c r="C9" s="262"/>
      <c r="D9" s="262"/>
      <c r="E9" s="262"/>
      <c r="F9" s="262"/>
      <c r="G9" s="262"/>
      <c r="H9" s="262"/>
      <c r="I9" s="262"/>
      <c r="J9" s="262"/>
      <c r="K9" s="262"/>
      <c r="L9" s="373" t="s">
        <v>0</v>
      </c>
      <c r="M9" s="374" t="s">
        <v>1</v>
      </c>
      <c r="N9" s="123" t="s">
        <v>0</v>
      </c>
      <c r="O9" s="123" t="s">
        <v>2</v>
      </c>
      <c r="P9" s="123" t="s">
        <v>3</v>
      </c>
      <c r="Q9" s="375" t="s">
        <v>4</v>
      </c>
      <c r="R9" s="581" t="s">
        <v>216</v>
      </c>
      <c r="S9" s="581"/>
      <c r="T9" s="376" t="s">
        <v>6</v>
      </c>
      <c r="W9" s="6"/>
      <c r="X9" s="274"/>
      <c r="Y9" s="274"/>
      <c r="Z9" s="7"/>
      <c r="AA9" s="7"/>
      <c r="AB9" s="7"/>
      <c r="AC9" s="7"/>
    </row>
    <row r="10" spans="1:29" ht="15.75" thickBot="1" x14ac:dyDescent="0.3">
      <c r="A10" s="268"/>
      <c r="B10" s="265"/>
      <c r="C10" s="265"/>
      <c r="D10" s="265"/>
      <c r="E10" s="265"/>
      <c r="F10" s="367" t="s">
        <v>7</v>
      </c>
      <c r="G10" s="368" t="s">
        <v>8</v>
      </c>
      <c r="H10" s="368"/>
      <c r="I10" s="368"/>
      <c r="J10" s="369"/>
      <c r="K10" s="369"/>
      <c r="L10" s="370"/>
      <c r="M10" s="370"/>
      <c r="N10" s="371"/>
      <c r="O10" s="371"/>
      <c r="P10" s="371"/>
      <c r="Q10" s="372"/>
      <c r="R10" s="337"/>
      <c r="S10" s="338"/>
      <c r="T10" s="515" t="str">
        <f>+IF(S14="INACEPTABLE","PENALIZACIÓN","ACEPTABLE")</f>
        <v>PENALIZACIÓN</v>
      </c>
      <c r="X10" s="290"/>
      <c r="Y10" s="7"/>
      <c r="Z10" s="283"/>
      <c r="AA10" s="9"/>
      <c r="AB10" s="9"/>
      <c r="AC10" s="9"/>
    </row>
    <row r="11" spans="1:29" x14ac:dyDescent="0.25">
      <c r="A11" s="10"/>
      <c r="B11" s="265"/>
      <c r="C11" s="265"/>
      <c r="D11" s="265"/>
      <c r="E11" s="265"/>
      <c r="F11" s="356" t="s">
        <v>9</v>
      </c>
      <c r="G11" s="298" t="s">
        <v>10</v>
      </c>
      <c r="H11" s="298"/>
      <c r="I11" s="298"/>
      <c r="J11" s="357"/>
      <c r="K11" s="357"/>
      <c r="L11" s="204" t="s">
        <v>11</v>
      </c>
      <c r="M11" s="358">
        <v>4</v>
      </c>
      <c r="N11" s="359">
        <f t="shared" ref="N11:N17" si="0">+L29</f>
        <v>1</v>
      </c>
      <c r="O11" s="360">
        <f>N11*M11</f>
        <v>4</v>
      </c>
      <c r="P11" s="131">
        <v>1</v>
      </c>
      <c r="Q11" s="361">
        <f>M11*P11</f>
        <v>4</v>
      </c>
      <c r="R11" s="18"/>
      <c r="S11" s="18"/>
      <c r="T11" s="515"/>
      <c r="X11" s="308"/>
      <c r="Y11" s="283"/>
      <c r="Z11" s="283"/>
      <c r="AA11" s="9"/>
      <c r="AB11" s="9"/>
      <c r="AC11" s="9"/>
    </row>
    <row r="12" spans="1:29" x14ac:dyDescent="0.25">
      <c r="A12" s="10"/>
      <c r="B12" s="265"/>
      <c r="C12" s="265"/>
      <c r="D12" s="265"/>
      <c r="E12" s="265"/>
      <c r="F12" s="362" t="s">
        <v>12</v>
      </c>
      <c r="G12" s="241" t="s">
        <v>13</v>
      </c>
      <c r="H12" s="241"/>
      <c r="I12" s="241"/>
      <c r="J12" s="240"/>
      <c r="K12" s="240"/>
      <c r="L12" s="15" t="s">
        <v>11</v>
      </c>
      <c r="M12" s="305">
        <v>2</v>
      </c>
      <c r="N12" s="306">
        <f t="shared" si="0"/>
        <v>1</v>
      </c>
      <c r="O12" s="305">
        <f t="shared" ref="O12:O23" si="1">N12*M12</f>
        <v>2</v>
      </c>
      <c r="P12" s="17">
        <v>1</v>
      </c>
      <c r="Q12" s="36">
        <f t="shared" ref="Q12:Q23" si="2">M12*P12</f>
        <v>2</v>
      </c>
      <c r="R12" s="18"/>
      <c r="S12" s="18"/>
      <c r="T12" s="515"/>
      <c r="X12" s="308"/>
      <c r="Y12" s="283"/>
      <c r="Z12" s="283"/>
      <c r="AA12" s="9"/>
      <c r="AB12" s="9"/>
      <c r="AC12" s="9"/>
    </row>
    <row r="13" spans="1:29" x14ac:dyDescent="0.25">
      <c r="A13" s="10"/>
      <c r="B13" s="265"/>
      <c r="C13" s="265"/>
      <c r="D13" s="265"/>
      <c r="E13" s="265"/>
      <c r="F13" s="363" t="s">
        <v>14</v>
      </c>
      <c r="G13" s="13" t="s">
        <v>15</v>
      </c>
      <c r="H13" s="13"/>
      <c r="I13" s="13"/>
      <c r="J13" s="12"/>
      <c r="K13" s="12"/>
      <c r="L13" s="15" t="s">
        <v>11</v>
      </c>
      <c r="M13" s="305">
        <v>2</v>
      </c>
      <c r="N13" s="306">
        <f t="shared" si="0"/>
        <v>1</v>
      </c>
      <c r="O13" s="306">
        <f t="shared" si="1"/>
        <v>2</v>
      </c>
      <c r="P13" s="17">
        <v>1</v>
      </c>
      <c r="Q13" s="36">
        <f t="shared" si="2"/>
        <v>2</v>
      </c>
      <c r="R13" s="518" t="s">
        <v>7</v>
      </c>
      <c r="S13" s="519"/>
      <c r="T13" s="515"/>
      <c r="X13" s="308"/>
      <c r="Y13" s="283"/>
      <c r="Z13" s="283"/>
      <c r="AA13" s="9"/>
      <c r="AB13" s="9"/>
      <c r="AC13" s="9"/>
    </row>
    <row r="14" spans="1:29" ht="15.75" thickBot="1" x14ac:dyDescent="0.3">
      <c r="A14" s="10"/>
      <c r="B14" s="265"/>
      <c r="C14" s="265"/>
      <c r="D14" s="265"/>
      <c r="E14" s="265"/>
      <c r="F14" s="362" t="s">
        <v>16</v>
      </c>
      <c r="G14" s="241" t="s">
        <v>17</v>
      </c>
      <c r="H14" s="241"/>
      <c r="I14" s="241"/>
      <c r="J14" s="240"/>
      <c r="K14" s="240"/>
      <c r="L14" s="15" t="s">
        <v>11</v>
      </c>
      <c r="M14" s="305">
        <v>2</v>
      </c>
      <c r="N14" s="306">
        <f t="shared" si="0"/>
        <v>0</v>
      </c>
      <c r="O14" s="305">
        <f t="shared" si="1"/>
        <v>0</v>
      </c>
      <c r="P14" s="17">
        <v>1</v>
      </c>
      <c r="Q14" s="36">
        <f t="shared" si="2"/>
        <v>2</v>
      </c>
      <c r="R14" s="22">
        <f>+O18/Q18*10</f>
        <v>4.2105263157894735</v>
      </c>
      <c r="S14" s="91" t="str">
        <f>+IF(R14&lt;7,"INACEPTABLE","ACEPTABLE")</f>
        <v>INACEPTABLE</v>
      </c>
      <c r="T14" s="516"/>
      <c r="X14" s="308"/>
      <c r="Y14" s="283"/>
      <c r="Z14" s="283"/>
      <c r="AA14" s="9"/>
      <c r="AB14" s="9"/>
      <c r="AC14" s="9"/>
    </row>
    <row r="15" spans="1:29" x14ac:dyDescent="0.25">
      <c r="A15" s="10"/>
      <c r="B15" s="265"/>
      <c r="C15" s="265"/>
      <c r="D15" s="265"/>
      <c r="E15" s="265"/>
      <c r="F15" s="363" t="s">
        <v>18</v>
      </c>
      <c r="G15" s="13" t="s">
        <v>19</v>
      </c>
      <c r="H15" s="13"/>
      <c r="I15" s="13"/>
      <c r="J15" s="12"/>
      <c r="K15" s="12"/>
      <c r="L15" s="15" t="s">
        <v>11</v>
      </c>
      <c r="M15" s="307">
        <v>3</v>
      </c>
      <c r="N15" s="306">
        <f t="shared" si="0"/>
        <v>0</v>
      </c>
      <c r="O15" s="306">
        <f t="shared" si="1"/>
        <v>0</v>
      </c>
      <c r="P15" s="17">
        <v>1</v>
      </c>
      <c r="Q15" s="36">
        <f t="shared" si="2"/>
        <v>3</v>
      </c>
      <c r="R15" s="24"/>
      <c r="S15" s="25"/>
      <c r="T15" s="313"/>
      <c r="X15" s="308"/>
      <c r="Y15" s="283"/>
      <c r="Z15" s="283"/>
      <c r="AA15" s="9"/>
      <c r="AB15" s="9"/>
      <c r="AC15" s="9"/>
    </row>
    <row r="16" spans="1:29" x14ac:dyDescent="0.25">
      <c r="A16" s="10"/>
      <c r="B16" s="265"/>
      <c r="C16" s="265"/>
      <c r="D16" s="265"/>
      <c r="E16" s="265"/>
      <c r="F16" s="362" t="s">
        <v>20</v>
      </c>
      <c r="G16" s="241" t="s">
        <v>21</v>
      </c>
      <c r="H16" s="241"/>
      <c r="I16" s="241"/>
      <c r="J16" s="240"/>
      <c r="K16" s="240"/>
      <c r="L16" s="15" t="s">
        <v>11</v>
      </c>
      <c r="M16" s="305">
        <v>4</v>
      </c>
      <c r="N16" s="306">
        <f t="shared" si="0"/>
        <v>0</v>
      </c>
      <c r="O16" s="305">
        <f t="shared" si="1"/>
        <v>0</v>
      </c>
      <c r="P16" s="17">
        <v>1</v>
      </c>
      <c r="Q16" s="36">
        <f t="shared" si="2"/>
        <v>4</v>
      </c>
      <c r="R16" s="274"/>
      <c r="S16" s="274"/>
      <c r="T16" s="267"/>
      <c r="X16" s="308"/>
      <c r="Y16" s="283"/>
      <c r="Z16" s="283"/>
      <c r="AA16" s="9"/>
      <c r="AB16" s="9"/>
      <c r="AC16" s="9"/>
    </row>
    <row r="17" spans="1:29" ht="15.75" thickBot="1" x14ac:dyDescent="0.3">
      <c r="A17" s="10"/>
      <c r="B17" s="265"/>
      <c r="C17" s="265"/>
      <c r="D17" s="265"/>
      <c r="E17" s="265"/>
      <c r="F17" s="364" t="s">
        <v>22</v>
      </c>
      <c r="G17" s="27" t="s">
        <v>23</v>
      </c>
      <c r="H17" s="27"/>
      <c r="I17" s="27"/>
      <c r="J17" s="26"/>
      <c r="K17" s="26"/>
      <c r="L17" s="202" t="s">
        <v>11</v>
      </c>
      <c r="M17" s="365">
        <v>2</v>
      </c>
      <c r="N17" s="366">
        <f t="shared" si="0"/>
        <v>0</v>
      </c>
      <c r="O17" s="366">
        <f t="shared" si="1"/>
        <v>0</v>
      </c>
      <c r="P17" s="176">
        <v>1</v>
      </c>
      <c r="Q17" s="329">
        <f t="shared" si="2"/>
        <v>2</v>
      </c>
      <c r="R17" s="274"/>
      <c r="S17" s="274"/>
      <c r="T17" s="267"/>
      <c r="X17" s="308"/>
      <c r="Y17" s="283"/>
      <c r="Z17" s="283"/>
      <c r="AA17" s="9"/>
      <c r="AB17" s="9"/>
      <c r="AC17" s="9"/>
    </row>
    <row r="18" spans="1:29" s="258" customFormat="1" ht="15.75" thickBot="1" x14ac:dyDescent="0.3">
      <c r="A18" s="10"/>
      <c r="B18" s="265"/>
      <c r="C18" s="265"/>
      <c r="D18" s="265"/>
      <c r="E18" s="265"/>
      <c r="F18" s="308"/>
      <c r="G18" s="289"/>
      <c r="H18" s="289"/>
      <c r="I18" s="289"/>
      <c r="J18" s="308"/>
      <c r="K18" s="308"/>
      <c r="L18" s="38"/>
      <c r="M18" s="38"/>
      <c r="N18" s="381" t="s">
        <v>33</v>
      </c>
      <c r="O18" s="382">
        <f>SUM(O11:O17)</f>
        <v>8</v>
      </c>
      <c r="P18" s="383" t="s">
        <v>34</v>
      </c>
      <c r="Q18" s="384">
        <f>SUM(Q11:Q17)</f>
        <v>19</v>
      </c>
      <c r="R18" s="274"/>
      <c r="S18" s="274"/>
      <c r="T18" s="267"/>
      <c r="X18" s="308"/>
      <c r="Y18" s="283"/>
      <c r="Z18" s="283"/>
      <c r="AA18" s="274"/>
      <c r="AB18" s="274"/>
      <c r="AC18" s="274"/>
    </row>
    <row r="19" spans="1:29" ht="15.75" thickBot="1" x14ac:dyDescent="0.3">
      <c r="A19" s="273"/>
      <c r="B19" s="265"/>
      <c r="C19" s="265"/>
      <c r="D19" s="265"/>
      <c r="E19" s="265"/>
      <c r="F19" s="385" t="s">
        <v>24</v>
      </c>
      <c r="G19" s="582" t="s">
        <v>25</v>
      </c>
      <c r="H19" s="582"/>
      <c r="I19" s="582"/>
      <c r="J19" s="582"/>
      <c r="K19" s="582"/>
      <c r="L19" s="312"/>
      <c r="M19" s="312"/>
      <c r="N19" s="386"/>
      <c r="O19" s="387"/>
      <c r="P19" s="386"/>
      <c r="Q19" s="388"/>
      <c r="R19" s="18"/>
      <c r="S19" s="18"/>
      <c r="T19" s="314"/>
      <c r="X19" s="288"/>
      <c r="Y19" s="283"/>
      <c r="Z19" s="283"/>
      <c r="AA19" s="9"/>
      <c r="AB19" s="9"/>
      <c r="AC19" s="9"/>
    </row>
    <row r="20" spans="1:29" x14ac:dyDescent="0.25">
      <c r="A20" s="273"/>
      <c r="B20" s="265"/>
      <c r="C20" s="265"/>
      <c r="D20" s="265"/>
      <c r="E20" s="265"/>
      <c r="F20" s="389" t="s">
        <v>26</v>
      </c>
      <c r="G20" s="300" t="s">
        <v>27</v>
      </c>
      <c r="H20" s="300"/>
      <c r="I20" s="300"/>
      <c r="J20" s="300"/>
      <c r="K20" s="300"/>
      <c r="L20" s="15" t="s">
        <v>11</v>
      </c>
      <c r="M20" s="17">
        <v>4</v>
      </c>
      <c r="N20" s="306">
        <f>+L37</f>
        <v>1</v>
      </c>
      <c r="O20" s="306">
        <f t="shared" si="1"/>
        <v>4</v>
      </c>
      <c r="P20" s="17">
        <v>1</v>
      </c>
      <c r="Q20" s="36">
        <f t="shared" si="2"/>
        <v>4</v>
      </c>
      <c r="R20" s="336"/>
      <c r="S20" s="309"/>
      <c r="T20" s="517" t="str">
        <f>+IF(S24="INACEPTABLE","PENALIZACIÓN","ACEPTABLE")</f>
        <v>ACEPTABLE</v>
      </c>
      <c r="X20" s="288"/>
      <c r="Y20" s="283"/>
      <c r="Z20" s="283"/>
      <c r="AA20" s="9"/>
      <c r="AB20" s="9"/>
      <c r="AC20" s="9"/>
    </row>
    <row r="21" spans="1:29" x14ac:dyDescent="0.25">
      <c r="A21" s="273"/>
      <c r="B21" s="265"/>
      <c r="C21" s="265"/>
      <c r="D21" s="265"/>
      <c r="E21" s="265"/>
      <c r="F21" s="390" t="s">
        <v>28</v>
      </c>
      <c r="G21" s="299" t="s">
        <v>29</v>
      </c>
      <c r="H21" s="299"/>
      <c r="I21" s="299"/>
      <c r="J21" s="299"/>
      <c r="K21" s="299"/>
      <c r="L21" s="15" t="s">
        <v>11</v>
      </c>
      <c r="M21" s="305">
        <v>4</v>
      </c>
      <c r="N21" s="306">
        <f>+L38</f>
        <v>1</v>
      </c>
      <c r="O21" s="305">
        <f t="shared" si="1"/>
        <v>4</v>
      </c>
      <c r="P21" s="17">
        <v>1</v>
      </c>
      <c r="Q21" s="36">
        <f t="shared" si="2"/>
        <v>4</v>
      </c>
      <c r="R21" s="18"/>
      <c r="S21" s="18"/>
      <c r="T21" s="515"/>
      <c r="X21" s="288"/>
      <c r="Y21" s="283"/>
      <c r="Z21" s="283"/>
      <c r="AA21" s="9"/>
      <c r="AB21" s="9"/>
      <c r="AC21" s="9"/>
    </row>
    <row r="22" spans="1:29" x14ac:dyDescent="0.25">
      <c r="A22" s="273"/>
      <c r="B22" s="265"/>
      <c r="C22" s="265"/>
      <c r="D22" s="265"/>
      <c r="E22" s="265"/>
      <c r="F22" s="389" t="s">
        <v>30</v>
      </c>
      <c r="G22" s="300" t="s">
        <v>23</v>
      </c>
      <c r="H22" s="300"/>
      <c r="I22" s="300"/>
      <c r="J22" s="300"/>
      <c r="K22" s="300"/>
      <c r="L22" s="15" t="s">
        <v>11</v>
      </c>
      <c r="M22" s="305">
        <v>2</v>
      </c>
      <c r="N22" s="306">
        <f>+L39</f>
        <v>1</v>
      </c>
      <c r="O22" s="306">
        <f t="shared" si="1"/>
        <v>2</v>
      </c>
      <c r="P22" s="17">
        <v>1</v>
      </c>
      <c r="Q22" s="36">
        <f t="shared" si="2"/>
        <v>2</v>
      </c>
      <c r="R22" s="18"/>
      <c r="S22" s="18"/>
      <c r="T22" s="515"/>
      <c r="X22" s="288"/>
      <c r="Y22" s="283"/>
      <c r="Z22" s="283"/>
      <c r="AA22" s="9"/>
      <c r="AB22" s="9"/>
      <c r="AC22" s="9"/>
    </row>
    <row r="23" spans="1:29" ht="15.75" thickBot="1" x14ac:dyDescent="0.3">
      <c r="A23" s="273"/>
      <c r="B23" s="265"/>
      <c r="C23" s="265"/>
      <c r="D23" s="265"/>
      <c r="E23" s="265"/>
      <c r="F23" s="391" t="s">
        <v>31</v>
      </c>
      <c r="G23" s="328" t="s">
        <v>32</v>
      </c>
      <c r="H23" s="328"/>
      <c r="I23" s="328"/>
      <c r="J23" s="328"/>
      <c r="K23" s="328"/>
      <c r="L23" s="202" t="s">
        <v>11</v>
      </c>
      <c r="M23" s="392">
        <v>2</v>
      </c>
      <c r="N23" s="366">
        <f>+L40</f>
        <v>1</v>
      </c>
      <c r="O23" s="392">
        <f t="shared" si="1"/>
        <v>2</v>
      </c>
      <c r="P23" s="176">
        <v>1</v>
      </c>
      <c r="Q23" s="329">
        <f t="shared" si="2"/>
        <v>2</v>
      </c>
      <c r="R23" s="518" t="s">
        <v>24</v>
      </c>
      <c r="S23" s="519"/>
      <c r="T23" s="515"/>
      <c r="X23" s="283"/>
      <c r="Y23" s="283"/>
      <c r="Z23" s="283"/>
      <c r="AA23" s="9"/>
      <c r="AB23" s="9"/>
      <c r="AC23" s="9"/>
    </row>
    <row r="24" spans="1:29" ht="15.75" thickBot="1" x14ac:dyDescent="0.3">
      <c r="A24" s="268"/>
      <c r="B24" s="265"/>
      <c r="C24" s="265"/>
      <c r="D24" s="265"/>
      <c r="E24" s="265"/>
      <c r="F24" s="265"/>
      <c r="G24" s="265"/>
      <c r="H24" s="265"/>
      <c r="I24" s="265"/>
      <c r="J24" s="265"/>
      <c r="K24" s="265"/>
      <c r="L24" s="265"/>
      <c r="M24" s="265"/>
      <c r="N24" s="377" t="s">
        <v>33</v>
      </c>
      <c r="O24" s="378">
        <f>SUM(O20:O23)</f>
        <v>12</v>
      </c>
      <c r="P24" s="379" t="s">
        <v>34</v>
      </c>
      <c r="Q24" s="380">
        <f>SUM(Q20:Q23)</f>
        <v>12</v>
      </c>
      <c r="R24" s="22">
        <f>+O24/Q24*10</f>
        <v>10</v>
      </c>
      <c r="S24" s="91" t="str">
        <f>+IF(R24&lt;7,"INACEPTABLE","ACEPTABLE")</f>
        <v>ACEPTABLE</v>
      </c>
      <c r="T24" s="516"/>
      <c r="X24" s="274"/>
      <c r="Y24" s="274"/>
      <c r="Z24" s="274"/>
    </row>
    <row r="25" spans="1:29" ht="15.75" thickBot="1" x14ac:dyDescent="0.3">
      <c r="A25" s="268"/>
      <c r="B25" s="265"/>
      <c r="C25" s="265"/>
      <c r="D25" s="265"/>
      <c r="E25" s="265"/>
      <c r="F25" s="265"/>
      <c r="G25" s="265"/>
      <c r="H25" s="265"/>
      <c r="I25" s="265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7"/>
      <c r="U25" s="33"/>
    </row>
    <row r="26" spans="1:29" ht="15.75" thickBot="1" x14ac:dyDescent="0.3">
      <c r="A26" s="268"/>
      <c r="B26" s="265"/>
      <c r="C26" s="265"/>
      <c r="D26" s="265"/>
      <c r="E26" s="265"/>
      <c r="F26" s="265"/>
      <c r="G26" s="303" t="s">
        <v>114</v>
      </c>
      <c r="H26" s="304" t="s">
        <v>115</v>
      </c>
      <c r="I26" s="304" t="s">
        <v>116</v>
      </c>
      <c r="J26" s="304" t="s">
        <v>117</v>
      </c>
      <c r="K26" s="339" t="s">
        <v>118</v>
      </c>
      <c r="L26" s="265"/>
      <c r="M26" s="265"/>
      <c r="N26" s="265"/>
      <c r="O26" s="265"/>
      <c r="P26" s="265"/>
      <c r="Q26" s="265"/>
      <c r="R26" s="265"/>
      <c r="S26" s="265"/>
      <c r="T26" s="267"/>
    </row>
    <row r="27" spans="1:29" ht="15.75" thickBot="1" x14ac:dyDescent="0.3">
      <c r="A27" s="10"/>
      <c r="B27" s="265"/>
      <c r="C27" s="265"/>
      <c r="D27" s="265"/>
      <c r="E27" s="265"/>
      <c r="F27" s="37"/>
      <c r="G27" s="302" t="s">
        <v>233</v>
      </c>
      <c r="H27" s="163" t="s">
        <v>234</v>
      </c>
      <c r="I27" s="163" t="s">
        <v>235</v>
      </c>
      <c r="J27" s="163" t="s">
        <v>236</v>
      </c>
      <c r="K27" s="232" t="s">
        <v>98</v>
      </c>
      <c r="L27" s="333" t="s">
        <v>119</v>
      </c>
      <c r="M27" s="262"/>
      <c r="N27" s="262"/>
      <c r="O27" s="262"/>
      <c r="P27" s="262"/>
      <c r="Q27" s="263"/>
      <c r="R27" s="265"/>
      <c r="S27" s="265"/>
      <c r="T27" s="267"/>
    </row>
    <row r="28" spans="1:29" ht="15.75" thickBot="1" x14ac:dyDescent="0.3">
      <c r="A28" s="10"/>
      <c r="B28" s="265"/>
      <c r="C28" s="265"/>
      <c r="D28" s="164"/>
      <c r="E28" s="292" t="s">
        <v>220</v>
      </c>
      <c r="F28" s="351"/>
      <c r="G28" s="352"/>
      <c r="H28" s="352"/>
      <c r="I28" s="352"/>
      <c r="J28" s="352"/>
      <c r="K28" s="353"/>
      <c r="L28" s="354"/>
      <c r="M28" s="265"/>
      <c r="N28" s="265"/>
      <c r="O28" s="265"/>
      <c r="P28" s="265"/>
      <c r="Q28" s="267"/>
      <c r="R28" s="265"/>
      <c r="S28" s="265"/>
      <c r="T28" s="267"/>
    </row>
    <row r="29" spans="1:29" x14ac:dyDescent="0.25">
      <c r="A29" s="257"/>
      <c r="B29" s="274"/>
      <c r="C29" s="274"/>
      <c r="D29" s="164"/>
      <c r="E29" s="340" t="s">
        <v>221</v>
      </c>
      <c r="F29" s="341"/>
      <c r="G29" s="342" t="s">
        <v>120</v>
      </c>
      <c r="H29" s="342" t="s">
        <v>120</v>
      </c>
      <c r="I29" s="342" t="s">
        <v>120</v>
      </c>
      <c r="J29" s="342" t="s">
        <v>120</v>
      </c>
      <c r="K29" s="342" t="s">
        <v>120</v>
      </c>
      <c r="L29" s="343">
        <f>+IF(K29="NO",0,1)</f>
        <v>1</v>
      </c>
      <c r="M29" s="265"/>
      <c r="N29" s="265"/>
      <c r="O29" s="265"/>
      <c r="P29" s="320" t="s">
        <v>119</v>
      </c>
      <c r="Q29" s="267"/>
      <c r="R29" s="265"/>
      <c r="S29" s="265"/>
      <c r="T29" s="267"/>
    </row>
    <row r="30" spans="1:29" ht="15.75" customHeight="1" x14ac:dyDescent="0.25">
      <c r="A30" s="606"/>
      <c r="B30" s="607"/>
      <c r="C30" s="274"/>
      <c r="D30" s="164"/>
      <c r="E30" s="344" t="s">
        <v>222</v>
      </c>
      <c r="F30" s="335"/>
      <c r="G30" s="280" t="s">
        <v>120</v>
      </c>
      <c r="H30" s="280" t="s">
        <v>120</v>
      </c>
      <c r="I30" s="280" t="s">
        <v>120</v>
      </c>
      <c r="J30" s="280" t="s">
        <v>120</v>
      </c>
      <c r="K30" s="280" t="s">
        <v>120</v>
      </c>
      <c r="L30" s="286">
        <f t="shared" ref="L30:L35" si="3">+IF(K30="NO",0,1)</f>
        <v>1</v>
      </c>
      <c r="M30" s="265"/>
      <c r="N30" s="165" t="s">
        <v>121</v>
      </c>
      <c r="O30" s="166"/>
      <c r="P30" s="318" t="s">
        <v>120</v>
      </c>
      <c r="Q30" s="267"/>
      <c r="R30" s="265"/>
      <c r="S30" s="265"/>
      <c r="T30" s="267"/>
    </row>
    <row r="31" spans="1:29" x14ac:dyDescent="0.25">
      <c r="A31" s="606"/>
      <c r="B31" s="607"/>
      <c r="C31" s="274"/>
      <c r="D31" s="164"/>
      <c r="E31" s="345" t="s">
        <v>223</v>
      </c>
      <c r="F31" s="334"/>
      <c r="G31" s="280" t="s">
        <v>120</v>
      </c>
      <c r="H31" s="280" t="s">
        <v>120</v>
      </c>
      <c r="I31" s="280" t="s">
        <v>120</v>
      </c>
      <c r="J31" s="280" t="s">
        <v>120</v>
      </c>
      <c r="K31" s="280" t="s">
        <v>120</v>
      </c>
      <c r="L31" s="286">
        <f t="shared" si="3"/>
        <v>1</v>
      </c>
      <c r="M31" s="274"/>
      <c r="N31" s="167" t="s">
        <v>122</v>
      </c>
      <c r="O31" s="276"/>
      <c r="P31" s="319" t="s">
        <v>99</v>
      </c>
      <c r="Q31" s="267"/>
      <c r="R31" s="265"/>
      <c r="S31" s="265"/>
      <c r="T31" s="267"/>
    </row>
    <row r="32" spans="1:29" x14ac:dyDescent="0.25">
      <c r="A32" s="171"/>
      <c r="B32" s="274"/>
      <c r="C32" s="274"/>
      <c r="D32" s="164"/>
      <c r="E32" s="344" t="s">
        <v>224</v>
      </c>
      <c r="F32" s="335"/>
      <c r="G32" s="280" t="s">
        <v>120</v>
      </c>
      <c r="H32" s="280" t="s">
        <v>120</v>
      </c>
      <c r="I32" s="280" t="s">
        <v>99</v>
      </c>
      <c r="J32" s="280" t="s">
        <v>237</v>
      </c>
      <c r="K32" s="280" t="s">
        <v>99</v>
      </c>
      <c r="L32" s="286">
        <f t="shared" si="3"/>
        <v>0</v>
      </c>
      <c r="M32" s="274"/>
      <c r="N32" s="572" t="s">
        <v>123</v>
      </c>
      <c r="O32" s="572"/>
      <c r="P32" s="602" t="s">
        <v>124</v>
      </c>
      <c r="Q32" s="267"/>
      <c r="R32" s="265"/>
      <c r="S32" s="265"/>
      <c r="T32" s="267"/>
    </row>
    <row r="33" spans="1:24" x14ac:dyDescent="0.25">
      <c r="A33" s="171"/>
      <c r="B33" s="274"/>
      <c r="C33" s="274"/>
      <c r="D33" s="164"/>
      <c r="E33" s="345" t="s">
        <v>225</v>
      </c>
      <c r="F33" s="334"/>
      <c r="G33" s="280" t="s">
        <v>99</v>
      </c>
      <c r="H33" s="280" t="s">
        <v>120</v>
      </c>
      <c r="I33" s="280" t="s">
        <v>120</v>
      </c>
      <c r="J33" s="280" t="s">
        <v>99</v>
      </c>
      <c r="K33" s="280" t="s">
        <v>99</v>
      </c>
      <c r="L33" s="286">
        <f t="shared" si="3"/>
        <v>0</v>
      </c>
      <c r="M33" s="274"/>
      <c r="N33" s="572"/>
      <c r="O33" s="572"/>
      <c r="P33" s="602"/>
      <c r="Q33" s="267"/>
      <c r="R33" s="265"/>
      <c r="S33" s="265"/>
      <c r="T33" s="267"/>
    </row>
    <row r="34" spans="1:24" x14ac:dyDescent="0.25">
      <c r="A34" s="171"/>
      <c r="B34" s="274"/>
      <c r="C34" s="274"/>
      <c r="D34" s="164"/>
      <c r="E34" s="344" t="s">
        <v>226</v>
      </c>
      <c r="F34" s="335"/>
      <c r="G34" s="280" t="s">
        <v>120</v>
      </c>
      <c r="H34" s="280" t="s">
        <v>99</v>
      </c>
      <c r="I34" s="280" t="s">
        <v>99</v>
      </c>
      <c r="J34" s="280" t="s">
        <v>120</v>
      </c>
      <c r="K34" s="280" t="s">
        <v>99</v>
      </c>
      <c r="L34" s="286">
        <f t="shared" si="3"/>
        <v>0</v>
      </c>
      <c r="M34" s="274"/>
      <c r="N34" s="265"/>
      <c r="O34" s="265"/>
      <c r="P34" s="265"/>
      <c r="Q34" s="267"/>
      <c r="R34" s="265"/>
      <c r="S34" s="265"/>
      <c r="T34" s="267"/>
      <c r="W34" s="1"/>
    </row>
    <row r="35" spans="1:24" ht="15.75" thickBot="1" x14ac:dyDescent="0.3">
      <c r="A35" s="171"/>
      <c r="B35" s="274"/>
      <c r="C35" s="274"/>
      <c r="D35" s="164"/>
      <c r="E35" s="346" t="s">
        <v>227</v>
      </c>
      <c r="F35" s="347"/>
      <c r="G35" s="293" t="s">
        <v>99</v>
      </c>
      <c r="H35" s="293" t="s">
        <v>120</v>
      </c>
      <c r="I35" s="293" t="s">
        <v>120</v>
      </c>
      <c r="J35" s="293" t="s">
        <v>99</v>
      </c>
      <c r="K35" s="293" t="s">
        <v>99</v>
      </c>
      <c r="L35" s="348">
        <f t="shared" si="3"/>
        <v>0</v>
      </c>
      <c r="M35" s="274"/>
      <c r="N35" s="274" t="s">
        <v>125</v>
      </c>
      <c r="O35" s="265"/>
      <c r="P35" s="265"/>
      <c r="Q35" s="267"/>
      <c r="R35" s="265"/>
      <c r="S35" s="265"/>
      <c r="T35" s="267"/>
      <c r="W35" s="133"/>
      <c r="X35" s="66"/>
    </row>
    <row r="36" spans="1:24" ht="15.75" thickBot="1" x14ac:dyDescent="0.3">
      <c r="A36" s="171"/>
      <c r="B36" s="274"/>
      <c r="C36" s="274"/>
      <c r="D36" s="164"/>
      <c r="E36" s="292" t="s">
        <v>228</v>
      </c>
      <c r="F36" s="291"/>
      <c r="G36" s="355"/>
      <c r="H36" s="355"/>
      <c r="I36" s="355"/>
      <c r="J36" s="355"/>
      <c r="K36" s="355"/>
      <c r="L36" s="354"/>
      <c r="M36" s="274"/>
      <c r="N36" s="265" t="s">
        <v>126</v>
      </c>
      <c r="O36" s="265"/>
      <c r="P36" s="265"/>
      <c r="Q36" s="267"/>
      <c r="R36" s="265"/>
      <c r="S36" s="266"/>
      <c r="T36" s="267"/>
      <c r="W36" s="140"/>
      <c r="X36" s="66"/>
    </row>
    <row r="37" spans="1:24" x14ac:dyDescent="0.25">
      <c r="A37" s="606"/>
      <c r="B37" s="607"/>
      <c r="C37" s="274"/>
      <c r="D37" s="168"/>
      <c r="E37" s="340" t="s">
        <v>229</v>
      </c>
      <c r="F37" s="341"/>
      <c r="G37" s="342" t="s">
        <v>120</v>
      </c>
      <c r="H37" s="342" t="s">
        <v>120</v>
      </c>
      <c r="I37" s="342" t="s">
        <v>120</v>
      </c>
      <c r="J37" s="342" t="s">
        <v>120</v>
      </c>
      <c r="K37" s="342" t="s">
        <v>120</v>
      </c>
      <c r="L37" s="343">
        <f t="shared" ref="L37:L40" si="4">+IF(K37="NO",0,1)</f>
        <v>1</v>
      </c>
      <c r="M37" s="274"/>
      <c r="N37" s="265"/>
      <c r="O37" s="265"/>
      <c r="P37" s="265"/>
      <c r="Q37" s="267"/>
      <c r="R37" s="265"/>
      <c r="S37" s="265"/>
      <c r="T37" s="267"/>
      <c r="X37" s="66"/>
    </row>
    <row r="38" spans="1:24" x14ac:dyDescent="0.25">
      <c r="A38" s="606"/>
      <c r="B38" s="607"/>
      <c r="C38" s="274"/>
      <c r="D38" s="168"/>
      <c r="E38" s="344" t="s">
        <v>230</v>
      </c>
      <c r="F38" s="335"/>
      <c r="G38" s="280" t="s">
        <v>120</v>
      </c>
      <c r="H38" s="280" t="s">
        <v>120</v>
      </c>
      <c r="I38" s="280" t="s">
        <v>120</v>
      </c>
      <c r="J38" s="280" t="s">
        <v>120</v>
      </c>
      <c r="K38" s="280" t="s">
        <v>120</v>
      </c>
      <c r="L38" s="286">
        <f t="shared" si="4"/>
        <v>1</v>
      </c>
      <c r="M38" s="265"/>
      <c r="N38" s="265"/>
      <c r="O38" s="265"/>
      <c r="P38" s="265"/>
      <c r="Q38" s="267"/>
      <c r="R38" s="265"/>
      <c r="S38" s="315"/>
      <c r="T38" s="267"/>
      <c r="X38" s="66"/>
    </row>
    <row r="39" spans="1:24" x14ac:dyDescent="0.25">
      <c r="A39" s="268"/>
      <c r="B39" s="265"/>
      <c r="C39" s="265"/>
      <c r="D39" s="168"/>
      <c r="E39" s="345" t="s">
        <v>231</v>
      </c>
      <c r="F39" s="334"/>
      <c r="G39" s="280" t="s">
        <v>120</v>
      </c>
      <c r="H39" s="280" t="s">
        <v>120</v>
      </c>
      <c r="I39" s="280" t="s">
        <v>120</v>
      </c>
      <c r="J39" s="280" t="s">
        <v>120</v>
      </c>
      <c r="K39" s="280" t="s">
        <v>120</v>
      </c>
      <c r="L39" s="286">
        <f t="shared" si="4"/>
        <v>1</v>
      </c>
      <c r="M39" s="265"/>
      <c r="N39" s="265"/>
      <c r="O39" s="265"/>
      <c r="P39" s="265"/>
      <c r="Q39" s="267"/>
      <c r="R39" s="265"/>
      <c r="S39" s="265"/>
      <c r="T39" s="267"/>
      <c r="X39" s="66"/>
    </row>
    <row r="40" spans="1:24" ht="15.75" thickBot="1" x14ac:dyDescent="0.3">
      <c r="A40" s="268"/>
      <c r="B40" s="265"/>
      <c r="C40" s="265"/>
      <c r="D40" s="168"/>
      <c r="E40" s="349" t="s">
        <v>232</v>
      </c>
      <c r="F40" s="350"/>
      <c r="G40" s="293" t="s">
        <v>120</v>
      </c>
      <c r="H40" s="293" t="s">
        <v>120</v>
      </c>
      <c r="I40" s="293" t="s">
        <v>120</v>
      </c>
      <c r="J40" s="293" t="s">
        <v>120</v>
      </c>
      <c r="K40" s="293" t="s">
        <v>120</v>
      </c>
      <c r="L40" s="348">
        <f t="shared" si="4"/>
        <v>1</v>
      </c>
      <c r="M40" s="270"/>
      <c r="N40" s="270"/>
      <c r="O40" s="270"/>
      <c r="P40" s="270"/>
      <c r="Q40" s="271"/>
      <c r="R40" s="265"/>
      <c r="S40" s="265"/>
      <c r="T40" s="267"/>
      <c r="X40" s="66"/>
    </row>
    <row r="41" spans="1:24" x14ac:dyDescent="0.25">
      <c r="A41" s="268"/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7"/>
      <c r="U41" s="33"/>
    </row>
    <row r="42" spans="1:24" x14ac:dyDescent="0.25">
      <c r="A42" s="268"/>
      <c r="B42" s="265"/>
      <c r="C42" s="265"/>
      <c r="D42" s="265"/>
      <c r="E42" s="265"/>
      <c r="F42" s="265"/>
      <c r="G42" s="265"/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520" t="s">
        <v>216</v>
      </c>
      <c r="S42" s="520"/>
      <c r="T42" s="267"/>
      <c r="U42" s="33"/>
    </row>
    <row r="43" spans="1:24" x14ac:dyDescent="0.25">
      <c r="A43" s="268"/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317">
        <f>+(R14+R24)/2</f>
        <v>7.1052631578947363</v>
      </c>
      <c r="S43" s="321" t="str">
        <f>+IF(AND(R14&gt;=7,R24&gt;=7),"ACEPTABLE","INACEPTABLE")</f>
        <v>INACEPTABLE</v>
      </c>
      <c r="T43" s="267"/>
      <c r="U43" s="33"/>
    </row>
    <row r="44" spans="1:24" x14ac:dyDescent="0.25">
      <c r="A44" s="268"/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7"/>
      <c r="U44" s="33"/>
    </row>
    <row r="45" spans="1:24" ht="15.75" thickBot="1" x14ac:dyDescent="0.3">
      <c r="A45" s="269"/>
      <c r="B45" s="270"/>
      <c r="C45" s="270"/>
      <c r="D45" s="270"/>
      <c r="E45" s="270"/>
      <c r="F45" s="270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270"/>
      <c r="S45" s="270"/>
      <c r="T45" s="271"/>
    </row>
    <row r="46" spans="1:24" s="258" customFormat="1" ht="15.75" thickBot="1" x14ac:dyDescent="0.3">
      <c r="A46" s="265"/>
      <c r="B46" s="265"/>
      <c r="C46" s="265"/>
      <c r="D46" s="265"/>
      <c r="E46" s="265"/>
      <c r="F46" s="265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265"/>
      <c r="S46" s="265"/>
      <c r="T46" s="265"/>
    </row>
    <row r="47" spans="1:24" x14ac:dyDescent="0.25">
      <c r="A47" s="261" t="s">
        <v>238</v>
      </c>
      <c r="B47" s="262"/>
      <c r="C47" s="262"/>
      <c r="D47" s="262"/>
      <c r="E47" s="262"/>
      <c r="F47" s="262"/>
      <c r="G47" s="326"/>
      <c r="H47" s="326"/>
      <c r="I47" s="326"/>
      <c r="J47" s="327"/>
      <c r="K47" s="2" t="s">
        <v>0</v>
      </c>
      <c r="L47" s="2" t="s">
        <v>1</v>
      </c>
      <c r="M47" s="310" t="s">
        <v>0</v>
      </c>
      <c r="N47" s="310" t="s">
        <v>2</v>
      </c>
      <c r="O47" s="310" t="s">
        <v>3</v>
      </c>
      <c r="P47" s="311" t="s">
        <v>4</v>
      </c>
      <c r="Q47" s="525" t="s">
        <v>55</v>
      </c>
      <c r="R47" s="525"/>
      <c r="S47" s="332" t="s">
        <v>6</v>
      </c>
    </row>
    <row r="48" spans="1:24" x14ac:dyDescent="0.25">
      <c r="A48" s="268"/>
      <c r="B48" s="265"/>
      <c r="C48" s="265"/>
      <c r="D48" s="265"/>
      <c r="E48" s="265"/>
      <c r="F48" s="243" t="s">
        <v>44</v>
      </c>
      <c r="G48" s="322" t="s">
        <v>8</v>
      </c>
      <c r="H48" s="322"/>
      <c r="I48" s="322"/>
      <c r="J48" s="323"/>
      <c r="K48" s="239"/>
      <c r="L48" s="239"/>
      <c r="M48" s="324"/>
      <c r="N48" s="324"/>
      <c r="O48" s="324"/>
      <c r="P48" s="324"/>
      <c r="Q48" s="18"/>
      <c r="R48" s="18"/>
      <c r="S48" s="521" t="str">
        <f>+IF(R62="INACEPTABLE","PENALIZACIÓN","ACEPTABLE")</f>
        <v>PENALIZACIÓN</v>
      </c>
    </row>
    <row r="49" spans="1:28" x14ac:dyDescent="0.25">
      <c r="A49" s="281"/>
      <c r="B49" s="265"/>
      <c r="C49" s="265"/>
      <c r="D49" s="265"/>
      <c r="E49" s="265"/>
      <c r="F49" s="12" t="s">
        <v>45</v>
      </c>
      <c r="G49" s="13" t="s">
        <v>10</v>
      </c>
      <c r="H49" s="13"/>
      <c r="I49" s="13"/>
      <c r="J49" s="14"/>
      <c r="K49" s="307" t="s">
        <v>11</v>
      </c>
      <c r="L49" s="307">
        <v>4</v>
      </c>
      <c r="M49" s="307">
        <f t="shared" ref="M49:M55" si="5">V71</f>
        <v>0</v>
      </c>
      <c r="N49" s="307">
        <f>M49*L49</f>
        <v>0</v>
      </c>
      <c r="O49" s="307">
        <v>1</v>
      </c>
      <c r="P49" s="307">
        <f>+L49*O49</f>
        <v>4</v>
      </c>
      <c r="Q49" s="18"/>
      <c r="R49" s="18"/>
      <c r="S49" s="521"/>
    </row>
    <row r="50" spans="1:28" x14ac:dyDescent="0.25">
      <c r="A50" s="281"/>
      <c r="B50" s="265"/>
      <c r="C50" s="265"/>
      <c r="D50" s="265"/>
      <c r="E50" s="265"/>
      <c r="F50" s="240" t="s">
        <v>48</v>
      </c>
      <c r="G50" s="241" t="s">
        <v>13</v>
      </c>
      <c r="H50" s="241"/>
      <c r="I50" s="241"/>
      <c r="J50" s="242"/>
      <c r="K50" s="307" t="s">
        <v>11</v>
      </c>
      <c r="L50" s="395">
        <v>2</v>
      </c>
      <c r="M50" s="307">
        <f t="shared" si="5"/>
        <v>0</v>
      </c>
      <c r="N50" s="307">
        <f t="shared" ref="N50:N61" si="6">M50*L50</f>
        <v>0</v>
      </c>
      <c r="O50" s="307">
        <v>1</v>
      </c>
      <c r="P50" s="307">
        <f t="shared" ref="P50:P61" si="7">+L50*O50</f>
        <v>2</v>
      </c>
      <c r="Q50" s="18"/>
      <c r="R50" s="18"/>
      <c r="S50" s="521"/>
    </row>
    <row r="51" spans="1:28" x14ac:dyDescent="0.25">
      <c r="A51" s="281"/>
      <c r="B51" s="265"/>
      <c r="C51" s="265"/>
      <c r="D51" s="265"/>
      <c r="E51" s="265"/>
      <c r="F51" s="12" t="s">
        <v>49</v>
      </c>
      <c r="G51" s="13" t="s">
        <v>15</v>
      </c>
      <c r="H51" s="13"/>
      <c r="I51" s="13"/>
      <c r="J51" s="14"/>
      <c r="K51" s="307" t="s">
        <v>11</v>
      </c>
      <c r="L51" s="395">
        <v>2</v>
      </c>
      <c r="M51" s="307">
        <f t="shared" si="5"/>
        <v>0</v>
      </c>
      <c r="N51" s="307">
        <f t="shared" si="6"/>
        <v>0</v>
      </c>
      <c r="O51" s="307">
        <v>1</v>
      </c>
      <c r="P51" s="307">
        <f t="shared" si="7"/>
        <v>2</v>
      </c>
      <c r="Q51" s="518" t="s">
        <v>7</v>
      </c>
      <c r="R51" s="519"/>
      <c r="S51" s="521"/>
    </row>
    <row r="52" spans="1:28" ht="15.75" thickBot="1" x14ac:dyDescent="0.3">
      <c r="A52" s="281"/>
      <c r="B52" s="265"/>
      <c r="C52" s="265"/>
      <c r="D52" s="265"/>
      <c r="E52" s="265"/>
      <c r="F52" s="240" t="s">
        <v>50</v>
      </c>
      <c r="G52" s="241" t="s">
        <v>17</v>
      </c>
      <c r="H52" s="241"/>
      <c r="I52" s="241"/>
      <c r="J52" s="242"/>
      <c r="K52" s="307" t="s">
        <v>11</v>
      </c>
      <c r="L52" s="395">
        <v>2</v>
      </c>
      <c r="M52" s="307">
        <f t="shared" si="5"/>
        <v>0</v>
      </c>
      <c r="N52" s="307">
        <f t="shared" si="6"/>
        <v>0</v>
      </c>
      <c r="O52" s="307">
        <v>1</v>
      </c>
      <c r="P52" s="307">
        <f t="shared" si="7"/>
        <v>2</v>
      </c>
      <c r="Q52" s="22">
        <f>+N56/P56*10</f>
        <v>0</v>
      </c>
      <c r="R52" s="91" t="str">
        <f>+IF(Q52&lt;7,"INACEPTABLE","ACEPTABLE")</f>
        <v>INACEPTABLE</v>
      </c>
      <c r="S52" s="521"/>
    </row>
    <row r="53" spans="1:28" x14ac:dyDescent="0.25">
      <c r="A53" s="281"/>
      <c r="B53" s="265"/>
      <c r="C53" s="265"/>
      <c r="D53" s="265"/>
      <c r="E53" s="265"/>
      <c r="F53" s="12" t="s">
        <v>51</v>
      </c>
      <c r="G53" s="13" t="s">
        <v>19</v>
      </c>
      <c r="H53" s="13"/>
      <c r="I53" s="13"/>
      <c r="J53" s="14"/>
      <c r="K53" s="307" t="s">
        <v>11</v>
      </c>
      <c r="L53" s="307">
        <v>3</v>
      </c>
      <c r="M53" s="307">
        <f t="shared" si="5"/>
        <v>0</v>
      </c>
      <c r="N53" s="307">
        <f t="shared" si="6"/>
        <v>0</v>
      </c>
      <c r="O53" s="307">
        <v>1</v>
      </c>
      <c r="P53" s="307">
        <f t="shared" si="7"/>
        <v>3</v>
      </c>
      <c r="Q53" s="18"/>
      <c r="R53" s="18"/>
      <c r="S53" s="393"/>
    </row>
    <row r="54" spans="1:28" x14ac:dyDescent="0.25">
      <c r="A54" s="281"/>
      <c r="B54" s="265"/>
      <c r="C54" s="265"/>
      <c r="D54" s="265"/>
      <c r="E54" s="265"/>
      <c r="F54" s="240" t="s">
        <v>52</v>
      </c>
      <c r="G54" s="241" t="s">
        <v>21</v>
      </c>
      <c r="H54" s="241"/>
      <c r="I54" s="241"/>
      <c r="J54" s="242"/>
      <c r="K54" s="307" t="s">
        <v>11</v>
      </c>
      <c r="L54" s="395">
        <v>4</v>
      </c>
      <c r="M54" s="307">
        <f t="shared" si="5"/>
        <v>0</v>
      </c>
      <c r="N54" s="307">
        <f t="shared" si="6"/>
        <v>0</v>
      </c>
      <c r="O54" s="307">
        <v>1</v>
      </c>
      <c r="P54" s="307">
        <f t="shared" si="7"/>
        <v>4</v>
      </c>
      <c r="Q54" s="18"/>
      <c r="R54" s="18"/>
      <c r="S54" s="393"/>
    </row>
    <row r="55" spans="1:28" ht="15.75" thickBot="1" x14ac:dyDescent="0.3">
      <c r="A55" s="281"/>
      <c r="B55" s="265"/>
      <c r="C55" s="265"/>
      <c r="D55" s="265"/>
      <c r="E55" s="265"/>
      <c r="F55" s="12" t="s">
        <v>53</v>
      </c>
      <c r="G55" s="13" t="s">
        <v>23</v>
      </c>
      <c r="H55" s="13"/>
      <c r="I55" s="13"/>
      <c r="J55" s="14"/>
      <c r="K55" s="307" t="s">
        <v>11</v>
      </c>
      <c r="L55" s="307">
        <v>2</v>
      </c>
      <c r="M55" s="307">
        <f t="shared" si="5"/>
        <v>0</v>
      </c>
      <c r="N55" s="307">
        <f t="shared" si="6"/>
        <v>0</v>
      </c>
      <c r="O55" s="307">
        <v>1</v>
      </c>
      <c r="P55" s="307">
        <f t="shared" si="7"/>
        <v>2</v>
      </c>
      <c r="Q55" s="18"/>
      <c r="R55" s="18"/>
      <c r="S55" s="393"/>
    </row>
    <row r="56" spans="1:28" s="258" customFormat="1" x14ac:dyDescent="0.25">
      <c r="A56" s="281"/>
      <c r="B56" s="265"/>
      <c r="C56" s="265"/>
      <c r="D56" s="265"/>
      <c r="E56" s="265"/>
      <c r="F56" s="308"/>
      <c r="G56" s="289"/>
      <c r="H56" s="289"/>
      <c r="I56" s="289"/>
      <c r="J56" s="308"/>
      <c r="K56" s="38"/>
      <c r="L56" s="38"/>
      <c r="M56" s="383" t="s">
        <v>33</v>
      </c>
      <c r="N56" s="382">
        <f>SUM(N49:N55)</f>
        <v>0</v>
      </c>
      <c r="O56" s="383" t="s">
        <v>34</v>
      </c>
      <c r="P56" s="384">
        <f>SUM(P49:P55)</f>
        <v>19</v>
      </c>
      <c r="Q56" s="18"/>
      <c r="R56" s="18"/>
      <c r="S56" s="393"/>
    </row>
    <row r="57" spans="1:28" ht="15.75" thickBot="1" x14ac:dyDescent="0.3">
      <c r="A57" s="264"/>
      <c r="B57" s="265"/>
      <c r="C57" s="265"/>
      <c r="D57" s="265"/>
      <c r="E57" s="265"/>
      <c r="F57" s="243" t="s">
        <v>56</v>
      </c>
      <c r="G57" s="575" t="s">
        <v>25</v>
      </c>
      <c r="H57" s="575"/>
      <c r="I57" s="575"/>
      <c r="J57" s="325"/>
      <c r="K57" s="324"/>
      <c r="L57" s="239"/>
      <c r="M57" s="239"/>
      <c r="N57" s="324"/>
      <c r="O57" s="324"/>
      <c r="P57" s="324"/>
      <c r="Q57" s="18"/>
      <c r="R57" s="18"/>
      <c r="S57" s="393"/>
    </row>
    <row r="58" spans="1:28" x14ac:dyDescent="0.25">
      <c r="A58" s="264"/>
      <c r="B58" s="265"/>
      <c r="C58" s="265"/>
      <c r="D58" s="265"/>
      <c r="E58" s="265"/>
      <c r="F58" s="300" t="s">
        <v>54</v>
      </c>
      <c r="G58" s="300" t="s">
        <v>27</v>
      </c>
      <c r="H58" s="300"/>
      <c r="I58" s="300"/>
      <c r="J58" s="300"/>
      <c r="K58" s="307" t="s">
        <v>11</v>
      </c>
      <c r="L58" s="395">
        <v>4</v>
      </c>
      <c r="M58" s="307">
        <f>V80</f>
        <v>0</v>
      </c>
      <c r="N58" s="307">
        <f t="shared" si="6"/>
        <v>0</v>
      </c>
      <c r="O58" s="307">
        <v>1</v>
      </c>
      <c r="P58" s="307">
        <f t="shared" si="7"/>
        <v>4</v>
      </c>
      <c r="Q58" s="336"/>
      <c r="R58" s="309"/>
      <c r="S58" s="517" t="str">
        <f>+IF(R62="INACEPTABLE","PENALIZACIÓN","ACEPTABLE")</f>
        <v>PENALIZACIÓN</v>
      </c>
      <c r="W58" s="265"/>
      <c r="X58" s="265"/>
      <c r="Y58" s="265"/>
      <c r="Z58" s="265"/>
      <c r="AA58" s="265"/>
    </row>
    <row r="59" spans="1:28" x14ac:dyDescent="0.25">
      <c r="A59" s="264"/>
      <c r="B59" s="265"/>
      <c r="C59" s="265"/>
      <c r="D59" s="265"/>
      <c r="E59" s="265"/>
      <c r="F59" s="299" t="s">
        <v>57</v>
      </c>
      <c r="G59" s="299" t="s">
        <v>29</v>
      </c>
      <c r="H59" s="299"/>
      <c r="I59" s="299"/>
      <c r="J59" s="299"/>
      <c r="K59" s="307" t="s">
        <v>11</v>
      </c>
      <c r="L59" s="395">
        <v>4</v>
      </c>
      <c r="M59" s="307">
        <f>V81</f>
        <v>0</v>
      </c>
      <c r="N59" s="307">
        <f t="shared" si="6"/>
        <v>0</v>
      </c>
      <c r="O59" s="307">
        <v>1</v>
      </c>
      <c r="P59" s="307">
        <f t="shared" si="7"/>
        <v>4</v>
      </c>
      <c r="Q59" s="18"/>
      <c r="R59" s="18"/>
      <c r="S59" s="515"/>
      <c r="W59" s="265"/>
      <c r="X59" s="265"/>
      <c r="Y59" s="265"/>
      <c r="Z59" s="265"/>
      <c r="AA59" s="265"/>
    </row>
    <row r="60" spans="1:28" x14ac:dyDescent="0.25">
      <c r="A60" s="268"/>
      <c r="B60" s="265"/>
      <c r="C60" s="265"/>
      <c r="D60" s="265"/>
      <c r="E60" s="265"/>
      <c r="F60" s="300" t="s">
        <v>58</v>
      </c>
      <c r="G60" s="300" t="s">
        <v>23</v>
      </c>
      <c r="H60" s="300"/>
      <c r="I60" s="300"/>
      <c r="J60" s="300"/>
      <c r="K60" s="307" t="s">
        <v>11</v>
      </c>
      <c r="L60" s="395">
        <v>2</v>
      </c>
      <c r="M60" s="307">
        <f>V82</f>
        <v>0</v>
      </c>
      <c r="N60" s="307">
        <f t="shared" si="6"/>
        <v>0</v>
      </c>
      <c r="O60" s="307"/>
      <c r="P60" s="307">
        <f t="shared" si="7"/>
        <v>0</v>
      </c>
      <c r="Q60" s="18"/>
      <c r="R60" s="18"/>
      <c r="S60" s="515"/>
      <c r="V60" s="8"/>
      <c r="W60" s="494"/>
      <c r="X60" s="494"/>
      <c r="Y60" s="494"/>
      <c r="Z60" s="494"/>
      <c r="AA60" s="494"/>
      <c r="AB60" s="9"/>
    </row>
    <row r="61" spans="1:28" x14ac:dyDescent="0.25">
      <c r="A61" s="268"/>
      <c r="B61" s="265"/>
      <c r="C61" s="265"/>
      <c r="D61" s="265"/>
      <c r="E61" s="265"/>
      <c r="F61" s="299" t="s">
        <v>59</v>
      </c>
      <c r="G61" s="299" t="s">
        <v>32</v>
      </c>
      <c r="H61" s="299"/>
      <c r="I61" s="299"/>
      <c r="J61" s="299"/>
      <c r="K61" s="307" t="s">
        <v>11</v>
      </c>
      <c r="L61" s="395">
        <v>2</v>
      </c>
      <c r="M61" s="307">
        <f t="shared" ref="M61" si="8">AE60</f>
        <v>0</v>
      </c>
      <c r="N61" s="307">
        <f t="shared" si="6"/>
        <v>0</v>
      </c>
      <c r="O61" s="307">
        <v>1</v>
      </c>
      <c r="P61" s="307">
        <f t="shared" si="7"/>
        <v>2</v>
      </c>
      <c r="Q61" s="518" t="s">
        <v>24</v>
      </c>
      <c r="R61" s="519"/>
      <c r="S61" s="515"/>
      <c r="V61" s="8"/>
      <c r="W61" s="8"/>
      <c r="X61" s="8"/>
      <c r="Y61" s="8"/>
      <c r="Z61" s="8"/>
      <c r="AA61" s="8"/>
      <c r="AB61" s="9"/>
    </row>
    <row r="62" spans="1:28" ht="15.75" thickBot="1" x14ac:dyDescent="0.3">
      <c r="A62" s="268"/>
      <c r="B62" s="265"/>
      <c r="C62" s="265"/>
      <c r="D62" s="265"/>
      <c r="E62" s="265"/>
      <c r="F62" s="288"/>
      <c r="G62" s="288"/>
      <c r="H62" s="288"/>
      <c r="I62" s="288"/>
      <c r="J62" s="288"/>
      <c r="K62" s="279"/>
      <c r="L62" s="279"/>
      <c r="M62" s="330" t="s">
        <v>33</v>
      </c>
      <c r="N62" s="331">
        <f>SUM(N48:N57)</f>
        <v>0</v>
      </c>
      <c r="O62" s="330" t="s">
        <v>34</v>
      </c>
      <c r="P62" s="331">
        <f>SUM(P48:P57)</f>
        <v>38</v>
      </c>
      <c r="Q62" s="22">
        <f>+N62/P62*10</f>
        <v>0</v>
      </c>
      <c r="R62" s="91" t="str">
        <f>+IF(Q62&lt;7,"INACEPTABLE","ACEPTABLE")</f>
        <v>INACEPTABLE</v>
      </c>
      <c r="S62" s="516"/>
      <c r="V62" s="8"/>
      <c r="W62" s="8"/>
      <c r="X62" s="8"/>
      <c r="Y62" s="8"/>
      <c r="Z62" s="8"/>
      <c r="AA62" s="8"/>
      <c r="AB62" s="9"/>
    </row>
    <row r="63" spans="1:28" s="258" customFormat="1" ht="15.75" thickBot="1" x14ac:dyDescent="0.3">
      <c r="A63" s="268"/>
      <c r="B63" s="265"/>
      <c r="C63" s="265"/>
      <c r="D63" s="265"/>
      <c r="E63" s="265"/>
      <c r="F63" s="288"/>
      <c r="G63" s="288"/>
      <c r="H63" s="288"/>
      <c r="I63" s="288"/>
      <c r="J63" s="288"/>
      <c r="K63" s="279"/>
      <c r="L63" s="279"/>
      <c r="M63" s="72"/>
      <c r="N63" s="38"/>
      <c r="O63" s="72"/>
      <c r="P63" s="38"/>
      <c r="Q63" s="115"/>
      <c r="R63" s="38"/>
      <c r="S63" s="394"/>
      <c r="V63" s="283"/>
      <c r="W63" s="283"/>
      <c r="X63" s="283"/>
      <c r="Y63" s="283"/>
      <c r="Z63" s="283"/>
      <c r="AA63" s="283"/>
      <c r="AB63" s="274"/>
    </row>
    <row r="64" spans="1:28" s="258" customFormat="1" x14ac:dyDescent="0.25">
      <c r="A64" s="268"/>
      <c r="B64" s="265"/>
      <c r="C64" s="265"/>
      <c r="D64" s="265"/>
      <c r="E64" s="265"/>
      <c r="F64" s="288"/>
      <c r="G64" s="288"/>
      <c r="H64" s="288"/>
      <c r="I64" s="288"/>
      <c r="J64" s="288"/>
      <c r="K64" s="279"/>
      <c r="L64" s="279"/>
      <c r="M64" s="72"/>
      <c r="N64" s="38"/>
      <c r="O64" s="72"/>
      <c r="P64" s="38"/>
      <c r="Q64" s="115"/>
      <c r="R64" s="520" t="s">
        <v>216</v>
      </c>
      <c r="S64" s="520"/>
      <c r="V64" s="283"/>
      <c r="W64" s="283"/>
      <c r="X64" s="283"/>
      <c r="Y64" s="283"/>
      <c r="Z64" s="283"/>
      <c r="AA64" s="283"/>
      <c r="AB64" s="274"/>
    </row>
    <row r="65" spans="1:28" ht="15.75" thickBot="1" x14ac:dyDescent="0.3">
      <c r="A65" s="269"/>
      <c r="B65" s="270"/>
      <c r="C65" s="270"/>
      <c r="D65" s="270"/>
      <c r="E65" s="270"/>
      <c r="F65" s="270"/>
      <c r="G65" s="287"/>
      <c r="H65" s="270"/>
      <c r="I65" s="270"/>
      <c r="J65" s="270"/>
      <c r="K65" s="40"/>
      <c r="L65" s="40"/>
      <c r="M65" s="41"/>
      <c r="N65" s="40"/>
      <c r="O65" s="40"/>
      <c r="P65" s="40"/>
      <c r="Q65" s="40"/>
      <c r="R65" s="317">
        <f>+(R36+R46)/2</f>
        <v>0</v>
      </c>
      <c r="S65" s="321" t="str">
        <f>+IF(AND(Q52&gt;=7,Q62&gt;=7),"ACEPTABLE","INACEPTABLE")</f>
        <v>INACEPTABLE</v>
      </c>
      <c r="V65" s="8"/>
      <c r="W65" s="8"/>
      <c r="X65" s="8"/>
      <c r="Y65" s="8"/>
      <c r="Z65" s="8"/>
      <c r="AA65" s="8"/>
      <c r="AB65" s="9"/>
    </row>
    <row r="66" spans="1:28" ht="15.75" thickBot="1" x14ac:dyDescent="0.3">
      <c r="V66" s="8"/>
      <c r="W66" s="8"/>
      <c r="X66" s="8"/>
      <c r="Y66" s="8"/>
      <c r="Z66" s="8"/>
      <c r="AA66" s="8"/>
      <c r="AB66" s="9"/>
    </row>
    <row r="67" spans="1:28" ht="15.75" customHeight="1" thickBot="1" x14ac:dyDescent="0.3">
      <c r="A67" s="1" t="s">
        <v>127</v>
      </c>
      <c r="E67" s="524" t="s">
        <v>128</v>
      </c>
      <c r="F67" s="525"/>
      <c r="G67" s="525"/>
      <c r="H67" s="525"/>
      <c r="I67" s="525"/>
      <c r="J67" s="526"/>
      <c r="L67" s="9"/>
      <c r="M67" s="9"/>
      <c r="N67" s="9"/>
      <c r="O67" s="9"/>
      <c r="P67" s="9"/>
      <c r="Q67" s="9"/>
      <c r="R67" s="9"/>
    </row>
    <row r="68" spans="1:28" ht="30" customHeight="1" thickBot="1" x14ac:dyDescent="0.3">
      <c r="A68" s="527" t="s">
        <v>240</v>
      </c>
      <c r="B68" s="528"/>
      <c r="C68" s="529"/>
      <c r="D68" s="529"/>
      <c r="E68" s="446" t="s">
        <v>129</v>
      </c>
      <c r="F68" s="447" t="s">
        <v>130</v>
      </c>
      <c r="G68" s="448"/>
      <c r="H68" s="448" t="s">
        <v>131</v>
      </c>
      <c r="I68" s="448" t="s">
        <v>145</v>
      </c>
      <c r="J68" s="449" t="s">
        <v>0</v>
      </c>
      <c r="K68" s="274"/>
      <c r="L68" s="282"/>
      <c r="N68" s="265"/>
      <c r="O68" s="265"/>
      <c r="P68" s="265"/>
      <c r="Q68" s="265"/>
      <c r="R68" s="265"/>
      <c r="S68" s="265"/>
      <c r="T68" s="265"/>
      <c r="U68" s="265"/>
      <c r="V68" s="265"/>
    </row>
    <row r="69" spans="1:28" ht="15" customHeight="1" x14ac:dyDescent="0.25">
      <c r="A69" s="595" t="s">
        <v>132</v>
      </c>
      <c r="B69" s="596"/>
      <c r="C69" s="125" t="s">
        <v>133</v>
      </c>
      <c r="D69" s="409" t="s">
        <v>134</v>
      </c>
      <c r="E69" s="443">
        <v>1</v>
      </c>
      <c r="F69" s="443">
        <v>4</v>
      </c>
      <c r="G69" s="421"/>
      <c r="H69" s="444">
        <f>E69+F69</f>
        <v>5</v>
      </c>
      <c r="I69" s="445" t="s">
        <v>135</v>
      </c>
      <c r="J69" s="430">
        <f>+IF(H69&gt;50,0,1)</f>
        <v>1</v>
      </c>
      <c r="K69" s="274"/>
      <c r="L69" s="274"/>
      <c r="M69" s="258"/>
      <c r="N69" s="522" t="s">
        <v>39</v>
      </c>
      <c r="O69" s="523"/>
      <c r="P69" s="523"/>
      <c r="Q69" s="523"/>
      <c r="R69" s="310" t="s">
        <v>35</v>
      </c>
      <c r="S69" s="310" t="s">
        <v>36</v>
      </c>
      <c r="T69" s="310" t="s">
        <v>37</v>
      </c>
      <c r="U69" s="310" t="s">
        <v>38</v>
      </c>
      <c r="V69" s="410" t="s">
        <v>242</v>
      </c>
      <c r="W69" s="258"/>
      <c r="X69" s="258"/>
    </row>
    <row r="70" spans="1:28" ht="15.75" thickBot="1" x14ac:dyDescent="0.3">
      <c r="A70" s="597"/>
      <c r="B70" s="598"/>
      <c r="C70" s="268"/>
      <c r="D70" s="416" t="s">
        <v>136</v>
      </c>
      <c r="E70" s="419">
        <v>1</v>
      </c>
      <c r="F70" s="419">
        <v>2</v>
      </c>
      <c r="G70" s="422"/>
      <c r="H70" s="428">
        <f t="shared" ref="H70:H96" si="9">E70+F70</f>
        <v>3</v>
      </c>
      <c r="I70" s="435"/>
      <c r="J70" s="431">
        <f t="shared" ref="J70:J96" si="10">+IF(H70&gt;50,0,1)</f>
        <v>1</v>
      </c>
      <c r="K70" s="274"/>
      <c r="L70" s="274"/>
      <c r="M70" s="6"/>
      <c r="N70" s="399" t="s">
        <v>40</v>
      </c>
      <c r="O70" s="35" t="s">
        <v>41</v>
      </c>
      <c r="P70" s="35" t="s">
        <v>42</v>
      </c>
      <c r="Q70" s="35" t="s">
        <v>43</v>
      </c>
      <c r="R70" s="35" t="s">
        <v>0</v>
      </c>
      <c r="S70" s="35" t="s">
        <v>0</v>
      </c>
      <c r="T70" s="35" t="s">
        <v>0</v>
      </c>
      <c r="U70" s="35" t="s">
        <v>0</v>
      </c>
      <c r="V70" s="400" t="s">
        <v>0</v>
      </c>
    </row>
    <row r="71" spans="1:28" x14ac:dyDescent="0.25">
      <c r="A71" s="597"/>
      <c r="B71" s="598"/>
      <c r="C71" s="268"/>
      <c r="D71" s="416" t="s">
        <v>137</v>
      </c>
      <c r="E71" s="419">
        <v>1</v>
      </c>
      <c r="F71" s="419">
        <v>2</v>
      </c>
      <c r="G71" s="422"/>
      <c r="H71" s="428">
        <f t="shared" si="9"/>
        <v>3</v>
      </c>
      <c r="I71" s="435"/>
      <c r="J71" s="431">
        <f t="shared" si="10"/>
        <v>1</v>
      </c>
      <c r="K71" s="274"/>
      <c r="L71" s="274"/>
      <c r="M71" s="401" t="s">
        <v>45</v>
      </c>
      <c r="N71" s="402">
        <f t="shared" ref="N71:N77" si="11">J69</f>
        <v>1</v>
      </c>
      <c r="O71" s="342">
        <v>1</v>
      </c>
      <c r="P71" s="342">
        <v>1</v>
      </c>
      <c r="Q71" s="342">
        <v>1</v>
      </c>
      <c r="R71" s="402">
        <f>IF(SUM(N71:Q71)&gt;2,1,0)</f>
        <v>1</v>
      </c>
      <c r="S71" s="402"/>
      <c r="T71" s="402"/>
      <c r="U71" s="402"/>
      <c r="V71" s="343">
        <f>IF(SUM(R71:U71)&gt;2,1,0)</f>
        <v>0</v>
      </c>
      <c r="W71" t="s">
        <v>46</v>
      </c>
      <c r="X71" t="s">
        <v>47</v>
      </c>
    </row>
    <row r="72" spans="1:28" x14ac:dyDescent="0.25">
      <c r="A72" s="597"/>
      <c r="B72" s="598"/>
      <c r="C72" s="268"/>
      <c r="D72" s="416" t="s">
        <v>138</v>
      </c>
      <c r="E72" s="419">
        <v>2</v>
      </c>
      <c r="F72" s="419">
        <v>2</v>
      </c>
      <c r="G72" s="422"/>
      <c r="H72" s="428">
        <f t="shared" si="9"/>
        <v>4</v>
      </c>
      <c r="I72" s="435"/>
      <c r="J72" s="431">
        <f t="shared" si="10"/>
        <v>1</v>
      </c>
      <c r="K72" s="274"/>
      <c r="M72" s="403" t="s">
        <v>48</v>
      </c>
      <c r="N72" s="277">
        <f t="shared" si="11"/>
        <v>1</v>
      </c>
      <c r="O72" s="280"/>
      <c r="P72" s="280"/>
      <c r="Q72" s="280"/>
      <c r="R72" s="277">
        <f t="shared" ref="R72:R82" si="12">IF(SUM(N72:Q72)&gt;2,1,0)</f>
        <v>0</v>
      </c>
      <c r="S72" s="277"/>
      <c r="T72" s="277"/>
      <c r="U72" s="277"/>
      <c r="V72" s="286">
        <f t="shared" ref="V72:V82" si="13">IF(SUM(R72:U72)&gt;2,1,0)</f>
        <v>0</v>
      </c>
    </row>
    <row r="73" spans="1:28" x14ac:dyDescent="0.25">
      <c r="A73" s="597"/>
      <c r="B73" s="598"/>
      <c r="C73" s="268"/>
      <c r="D73" s="416" t="s">
        <v>139</v>
      </c>
      <c r="E73" s="419">
        <v>3</v>
      </c>
      <c r="F73" s="419">
        <v>3</v>
      </c>
      <c r="G73" s="423"/>
      <c r="H73" s="428">
        <f t="shared" si="9"/>
        <v>6</v>
      </c>
      <c r="I73" s="435"/>
      <c r="J73" s="431">
        <f t="shared" si="10"/>
        <v>1</v>
      </c>
      <c r="K73" s="274"/>
      <c r="M73" s="404" t="s">
        <v>49</v>
      </c>
      <c r="N73" s="277">
        <f t="shared" si="11"/>
        <v>1</v>
      </c>
      <c r="O73" s="280"/>
      <c r="P73" s="280"/>
      <c r="Q73" s="280"/>
      <c r="R73" s="277">
        <f t="shared" si="12"/>
        <v>0</v>
      </c>
      <c r="S73" s="277"/>
      <c r="T73" s="277"/>
      <c r="U73" s="277"/>
      <c r="V73" s="286">
        <f t="shared" si="13"/>
        <v>0</v>
      </c>
    </row>
    <row r="74" spans="1:28" x14ac:dyDescent="0.25">
      <c r="A74" s="597"/>
      <c r="B74" s="598"/>
      <c r="C74" s="268"/>
      <c r="D74" s="416" t="s">
        <v>140</v>
      </c>
      <c r="E74" s="419">
        <v>4</v>
      </c>
      <c r="F74" s="419">
        <v>4</v>
      </c>
      <c r="G74" s="422"/>
      <c r="H74" s="428">
        <f t="shared" si="9"/>
        <v>8</v>
      </c>
      <c r="I74" s="435"/>
      <c r="J74" s="431">
        <f t="shared" si="10"/>
        <v>1</v>
      </c>
      <c r="K74" s="274"/>
      <c r="L74" s="274"/>
      <c r="M74" s="403" t="s">
        <v>50</v>
      </c>
      <c r="N74" s="277">
        <f t="shared" si="11"/>
        <v>1</v>
      </c>
      <c r="O74" s="280"/>
      <c r="P74" s="280"/>
      <c r="Q74" s="280"/>
      <c r="R74" s="277">
        <f t="shared" si="12"/>
        <v>0</v>
      </c>
      <c r="S74" s="277"/>
      <c r="T74" s="277"/>
      <c r="U74" s="277"/>
      <c r="V74" s="286">
        <f t="shared" si="13"/>
        <v>0</v>
      </c>
    </row>
    <row r="75" spans="1:28" ht="15.75" thickBot="1" x14ac:dyDescent="0.3">
      <c r="A75" s="597"/>
      <c r="B75" s="598"/>
      <c r="C75" s="269"/>
      <c r="D75" s="417" t="s">
        <v>141</v>
      </c>
      <c r="E75" s="420">
        <v>5</v>
      </c>
      <c r="F75" s="420">
        <v>2</v>
      </c>
      <c r="G75" s="424"/>
      <c r="H75" s="429">
        <f t="shared" si="9"/>
        <v>7</v>
      </c>
      <c r="I75" s="436"/>
      <c r="J75" s="432">
        <f t="shared" si="10"/>
        <v>1</v>
      </c>
      <c r="K75" s="274"/>
      <c r="L75" s="274"/>
      <c r="M75" s="404" t="s">
        <v>51</v>
      </c>
      <c r="N75" s="277">
        <f t="shared" si="11"/>
        <v>1</v>
      </c>
      <c r="O75" s="280"/>
      <c r="P75" s="280"/>
      <c r="Q75" s="280"/>
      <c r="R75" s="277">
        <f t="shared" si="12"/>
        <v>0</v>
      </c>
      <c r="S75" s="277"/>
      <c r="T75" s="277"/>
      <c r="U75" s="277"/>
      <c r="V75" s="286">
        <f t="shared" si="13"/>
        <v>0</v>
      </c>
    </row>
    <row r="76" spans="1:28" x14ac:dyDescent="0.25">
      <c r="A76" s="597"/>
      <c r="B76" s="598"/>
      <c r="C76" s="413" t="s">
        <v>142</v>
      </c>
      <c r="D76" s="409" t="s">
        <v>134</v>
      </c>
      <c r="E76" s="418">
        <v>2</v>
      </c>
      <c r="F76" s="418">
        <v>4</v>
      </c>
      <c r="G76" s="425"/>
      <c r="H76" s="427">
        <f t="shared" si="9"/>
        <v>6</v>
      </c>
      <c r="I76" s="437"/>
      <c r="J76" s="433">
        <f t="shared" si="10"/>
        <v>1</v>
      </c>
      <c r="K76" s="274"/>
      <c r="L76" s="9"/>
      <c r="M76" s="403" t="s">
        <v>52</v>
      </c>
      <c r="N76" s="277">
        <f t="shared" si="11"/>
        <v>1</v>
      </c>
      <c r="O76" s="280"/>
      <c r="P76" s="280"/>
      <c r="Q76" s="280"/>
      <c r="R76" s="277">
        <f t="shared" si="12"/>
        <v>0</v>
      </c>
      <c r="S76" s="277"/>
      <c r="T76" s="277"/>
      <c r="U76" s="277"/>
      <c r="V76" s="286">
        <f t="shared" si="13"/>
        <v>0</v>
      </c>
    </row>
    <row r="77" spans="1:28" ht="15.75" thickBot="1" x14ac:dyDescent="0.3">
      <c r="A77" s="597"/>
      <c r="B77" s="598"/>
      <c r="C77" s="268"/>
      <c r="D77" s="416" t="s">
        <v>136</v>
      </c>
      <c r="E77" s="419">
        <v>2</v>
      </c>
      <c r="F77" s="419">
        <v>2</v>
      </c>
      <c r="G77" s="422"/>
      <c r="H77" s="428">
        <f t="shared" si="9"/>
        <v>4</v>
      </c>
      <c r="I77" s="435"/>
      <c r="J77" s="431">
        <f t="shared" si="10"/>
        <v>1</v>
      </c>
      <c r="K77" s="274"/>
      <c r="L77" s="9"/>
      <c r="M77" s="405" t="s">
        <v>53</v>
      </c>
      <c r="N77" s="406">
        <f t="shared" si="11"/>
        <v>1</v>
      </c>
      <c r="O77" s="293"/>
      <c r="P77" s="293"/>
      <c r="Q77" s="293"/>
      <c r="R77" s="406">
        <f t="shared" si="12"/>
        <v>0</v>
      </c>
      <c r="S77" s="406"/>
      <c r="T77" s="406"/>
      <c r="U77" s="406"/>
      <c r="V77" s="348">
        <f t="shared" si="13"/>
        <v>0</v>
      </c>
    </row>
    <row r="78" spans="1:28" ht="15.75" thickBot="1" x14ac:dyDescent="0.3">
      <c r="A78" s="597"/>
      <c r="B78" s="598"/>
      <c r="C78" s="268"/>
      <c r="D78" s="416" t="s">
        <v>137</v>
      </c>
      <c r="E78" s="419">
        <v>2</v>
      </c>
      <c r="F78" s="419">
        <v>2</v>
      </c>
      <c r="G78" s="422"/>
      <c r="H78" s="428">
        <f t="shared" si="9"/>
        <v>4</v>
      </c>
      <c r="I78" s="435"/>
      <c r="J78" s="431">
        <f t="shared" si="10"/>
        <v>1</v>
      </c>
      <c r="K78" s="274"/>
      <c r="L78" s="9"/>
      <c r="M78" s="408"/>
      <c r="N78" s="294"/>
      <c r="O78" s="301"/>
      <c r="P78" s="301"/>
      <c r="Q78" s="301"/>
      <c r="R78" s="294"/>
      <c r="S78" s="301"/>
      <c r="T78" s="301"/>
      <c r="U78" s="301"/>
      <c r="V78" s="295"/>
    </row>
    <row r="79" spans="1:28" x14ac:dyDescent="0.25">
      <c r="A79" s="597"/>
      <c r="B79" s="598"/>
      <c r="C79" s="268"/>
      <c r="D79" s="416" t="s">
        <v>138</v>
      </c>
      <c r="E79" s="419">
        <v>3</v>
      </c>
      <c r="F79" s="419">
        <v>2</v>
      </c>
      <c r="G79" s="422"/>
      <c r="H79" s="428">
        <f t="shared" si="9"/>
        <v>5</v>
      </c>
      <c r="I79" s="435"/>
      <c r="J79" s="431">
        <f t="shared" si="10"/>
        <v>1</v>
      </c>
      <c r="K79" s="274"/>
      <c r="L79" s="9"/>
      <c r="M79" s="401" t="s">
        <v>54</v>
      </c>
      <c r="N79" s="402">
        <f>J100</f>
        <v>1</v>
      </c>
      <c r="O79" s="342"/>
      <c r="P79" s="342"/>
      <c r="Q79" s="342"/>
      <c r="R79" s="402">
        <f>IF(SUM(N78:Q78)&gt;2,1,0)</f>
        <v>0</v>
      </c>
      <c r="S79" s="402"/>
      <c r="T79" s="402"/>
      <c r="U79" s="402"/>
      <c r="V79" s="343">
        <f>IF(SUM(R78:U78)&gt;2,1,0)</f>
        <v>0</v>
      </c>
      <c r="W79" s="258"/>
      <c r="X79" s="258"/>
    </row>
    <row r="80" spans="1:28" x14ac:dyDescent="0.25">
      <c r="A80" s="597"/>
      <c r="B80" s="598"/>
      <c r="C80" s="268"/>
      <c r="D80" s="416" t="s">
        <v>139</v>
      </c>
      <c r="E80" s="419">
        <v>1</v>
      </c>
      <c r="F80" s="419">
        <v>3</v>
      </c>
      <c r="G80" s="422"/>
      <c r="H80" s="428">
        <f t="shared" si="9"/>
        <v>4</v>
      </c>
      <c r="I80" s="435"/>
      <c r="J80" s="431">
        <f t="shared" si="10"/>
        <v>1</v>
      </c>
      <c r="K80" s="274"/>
      <c r="L80" s="9"/>
      <c r="M80" s="403" t="s">
        <v>57</v>
      </c>
      <c r="N80" s="277">
        <f>J101</f>
        <v>1</v>
      </c>
      <c r="O80" s="280"/>
      <c r="P80" s="280"/>
      <c r="Q80" s="280"/>
      <c r="R80" s="277">
        <f t="shared" si="12"/>
        <v>0</v>
      </c>
      <c r="S80" s="277"/>
      <c r="T80" s="277"/>
      <c r="U80" s="277"/>
      <c r="V80" s="286">
        <f t="shared" si="13"/>
        <v>0</v>
      </c>
    </row>
    <row r="81" spans="1:22" x14ac:dyDescent="0.25">
      <c r="A81" s="597"/>
      <c r="B81" s="598"/>
      <c r="C81" s="268"/>
      <c r="D81" s="416" t="s">
        <v>140</v>
      </c>
      <c r="E81" s="419">
        <v>5</v>
      </c>
      <c r="F81" s="419">
        <v>4</v>
      </c>
      <c r="G81" s="422"/>
      <c r="H81" s="428">
        <f t="shared" si="9"/>
        <v>9</v>
      </c>
      <c r="I81" s="435"/>
      <c r="J81" s="431">
        <f t="shared" si="10"/>
        <v>1</v>
      </c>
      <c r="K81" s="274"/>
      <c r="M81" s="404" t="s">
        <v>58</v>
      </c>
      <c r="N81" s="277">
        <f>J102</f>
        <v>1</v>
      </c>
      <c r="O81" s="280"/>
      <c r="P81" s="280"/>
      <c r="Q81" s="280"/>
      <c r="R81" s="277">
        <f t="shared" si="12"/>
        <v>0</v>
      </c>
      <c r="S81" s="277"/>
      <c r="T81" s="277"/>
      <c r="U81" s="277"/>
      <c r="V81" s="286">
        <f t="shared" si="13"/>
        <v>0</v>
      </c>
    </row>
    <row r="82" spans="1:22" ht="15.75" thickBot="1" x14ac:dyDescent="0.3">
      <c r="A82" s="597"/>
      <c r="B82" s="598"/>
      <c r="C82" s="269"/>
      <c r="D82" s="417" t="s">
        <v>141</v>
      </c>
      <c r="E82" s="420">
        <v>6</v>
      </c>
      <c r="F82" s="420">
        <v>2</v>
      </c>
      <c r="G82" s="426"/>
      <c r="H82" s="429">
        <f t="shared" si="9"/>
        <v>8</v>
      </c>
      <c r="I82" s="436"/>
      <c r="J82" s="432">
        <f t="shared" si="10"/>
        <v>1</v>
      </c>
      <c r="K82" s="274"/>
      <c r="M82" s="407" t="s">
        <v>59</v>
      </c>
      <c r="N82" s="406">
        <f>J103</f>
        <v>1</v>
      </c>
      <c r="O82" s="293"/>
      <c r="P82" s="293"/>
      <c r="Q82" s="293"/>
      <c r="R82" s="406">
        <f t="shared" si="12"/>
        <v>0</v>
      </c>
      <c r="S82" s="406"/>
      <c r="T82" s="406"/>
      <c r="U82" s="406"/>
      <c r="V82" s="348">
        <f t="shared" si="13"/>
        <v>0</v>
      </c>
    </row>
    <row r="83" spans="1:22" ht="15.75" thickBot="1" x14ac:dyDescent="0.3">
      <c r="A83" s="597"/>
      <c r="B83" s="598"/>
      <c r="C83" s="414" t="s">
        <v>196</v>
      </c>
      <c r="D83" s="409" t="s">
        <v>134</v>
      </c>
      <c r="E83" s="418"/>
      <c r="F83" s="418">
        <v>4</v>
      </c>
      <c r="G83" s="425"/>
      <c r="H83" s="427">
        <f t="shared" si="9"/>
        <v>4</v>
      </c>
      <c r="I83" s="437"/>
      <c r="J83" s="433">
        <f t="shared" si="10"/>
        <v>1</v>
      </c>
      <c r="K83" s="274"/>
    </row>
    <row r="84" spans="1:22" x14ac:dyDescent="0.25">
      <c r="A84" s="597"/>
      <c r="B84" s="598"/>
      <c r="C84" s="268"/>
      <c r="D84" s="416" t="s">
        <v>136</v>
      </c>
      <c r="E84" s="419"/>
      <c r="F84" s="419">
        <v>2</v>
      </c>
      <c r="G84" s="422"/>
      <c r="H84" s="428">
        <f t="shared" si="9"/>
        <v>2</v>
      </c>
      <c r="I84" s="435"/>
      <c r="J84" s="431">
        <f t="shared" si="10"/>
        <v>1</v>
      </c>
      <c r="K84" s="274"/>
    </row>
    <row r="85" spans="1:22" x14ac:dyDescent="0.25">
      <c r="A85" s="597"/>
      <c r="B85" s="598"/>
      <c r="C85" s="268"/>
      <c r="D85" s="416" t="s">
        <v>137</v>
      </c>
      <c r="E85" s="419"/>
      <c r="F85" s="419">
        <v>2</v>
      </c>
      <c r="G85" s="423"/>
      <c r="H85" s="428">
        <f t="shared" si="9"/>
        <v>2</v>
      </c>
      <c r="I85" s="435"/>
      <c r="J85" s="431">
        <f t="shared" si="10"/>
        <v>1</v>
      </c>
      <c r="K85" s="274"/>
    </row>
    <row r="86" spans="1:22" x14ac:dyDescent="0.25">
      <c r="A86" s="597"/>
      <c r="B86" s="598"/>
      <c r="C86" s="268"/>
      <c r="D86" s="416" t="s">
        <v>138</v>
      </c>
      <c r="E86" s="419"/>
      <c r="F86" s="419">
        <v>2</v>
      </c>
      <c r="G86" s="422"/>
      <c r="H86" s="428">
        <f t="shared" si="9"/>
        <v>2</v>
      </c>
      <c r="I86" s="435"/>
      <c r="J86" s="431">
        <f t="shared" si="10"/>
        <v>1</v>
      </c>
      <c r="K86" s="274"/>
    </row>
    <row r="87" spans="1:22" x14ac:dyDescent="0.25">
      <c r="A87" s="597"/>
      <c r="B87" s="598"/>
      <c r="C87" s="268"/>
      <c r="D87" s="416" t="s">
        <v>139</v>
      </c>
      <c r="E87" s="419"/>
      <c r="F87" s="419">
        <v>3</v>
      </c>
      <c r="G87" s="423"/>
      <c r="H87" s="428">
        <f t="shared" si="9"/>
        <v>3</v>
      </c>
      <c r="I87" s="435"/>
      <c r="J87" s="431">
        <f t="shared" si="10"/>
        <v>1</v>
      </c>
      <c r="K87" s="274"/>
    </row>
    <row r="88" spans="1:22" x14ac:dyDescent="0.25">
      <c r="A88" s="597"/>
      <c r="B88" s="598"/>
      <c r="C88" s="268"/>
      <c r="D88" s="416" t="s">
        <v>140</v>
      </c>
      <c r="E88" s="419"/>
      <c r="F88" s="419">
        <v>4</v>
      </c>
      <c r="G88" s="422"/>
      <c r="H88" s="428">
        <f t="shared" si="9"/>
        <v>4</v>
      </c>
      <c r="I88" s="435"/>
      <c r="J88" s="431">
        <f t="shared" si="10"/>
        <v>1</v>
      </c>
      <c r="K88" s="274"/>
    </row>
    <row r="89" spans="1:22" ht="15.75" thickBot="1" x14ac:dyDescent="0.3">
      <c r="A89" s="597"/>
      <c r="B89" s="598"/>
      <c r="C89" s="269"/>
      <c r="D89" s="417" t="s">
        <v>141</v>
      </c>
      <c r="E89" s="420"/>
      <c r="F89" s="420">
        <v>2</v>
      </c>
      <c r="G89" s="426"/>
      <c r="H89" s="429">
        <f t="shared" si="9"/>
        <v>2</v>
      </c>
      <c r="I89" s="436"/>
      <c r="J89" s="432">
        <f t="shared" si="10"/>
        <v>1</v>
      </c>
      <c r="K89" s="274"/>
    </row>
    <row r="90" spans="1:22" x14ac:dyDescent="0.25">
      <c r="A90" s="597"/>
      <c r="B90" s="598"/>
      <c r="C90" s="413" t="s">
        <v>143</v>
      </c>
      <c r="D90" s="409" t="s">
        <v>134</v>
      </c>
      <c r="E90" s="418"/>
      <c r="F90" s="418">
        <v>4</v>
      </c>
      <c r="G90" s="425"/>
      <c r="H90" s="427">
        <f t="shared" si="9"/>
        <v>4</v>
      </c>
      <c r="I90" s="437"/>
      <c r="J90" s="433">
        <f t="shared" si="10"/>
        <v>1</v>
      </c>
      <c r="K90" s="274"/>
    </row>
    <row r="91" spans="1:22" x14ac:dyDescent="0.25">
      <c r="A91" s="597"/>
      <c r="B91" s="598"/>
      <c r="C91" s="268"/>
      <c r="D91" s="416" t="s">
        <v>136</v>
      </c>
      <c r="E91" s="419"/>
      <c r="F91" s="419">
        <v>2</v>
      </c>
      <c r="G91" s="422"/>
      <c r="H91" s="428">
        <f t="shared" si="9"/>
        <v>2</v>
      </c>
      <c r="I91" s="435"/>
      <c r="J91" s="431">
        <f t="shared" si="10"/>
        <v>1</v>
      </c>
      <c r="K91" s="274"/>
    </row>
    <row r="92" spans="1:22" x14ac:dyDescent="0.25">
      <c r="A92" s="597"/>
      <c r="B92" s="598"/>
      <c r="C92" s="268"/>
      <c r="D92" s="416" t="s">
        <v>137</v>
      </c>
      <c r="E92" s="419"/>
      <c r="F92" s="419">
        <v>2</v>
      </c>
      <c r="G92" s="422"/>
      <c r="H92" s="428">
        <f t="shared" si="9"/>
        <v>2</v>
      </c>
      <c r="I92" s="435"/>
      <c r="J92" s="431">
        <f t="shared" si="10"/>
        <v>1</v>
      </c>
      <c r="K92" s="274"/>
    </row>
    <row r="93" spans="1:22" x14ac:dyDescent="0.25">
      <c r="A93" s="597"/>
      <c r="B93" s="598"/>
      <c r="C93" s="415"/>
      <c r="D93" s="416" t="s">
        <v>138</v>
      </c>
      <c r="E93" s="419"/>
      <c r="F93" s="419">
        <v>2</v>
      </c>
      <c r="G93" s="422"/>
      <c r="H93" s="428">
        <f t="shared" si="9"/>
        <v>2</v>
      </c>
      <c r="I93" s="435"/>
      <c r="J93" s="431">
        <f t="shared" si="10"/>
        <v>1</v>
      </c>
      <c r="K93" s="274"/>
    </row>
    <row r="94" spans="1:22" x14ac:dyDescent="0.25">
      <c r="A94" s="597"/>
      <c r="B94" s="598"/>
      <c r="C94" s="268"/>
      <c r="D94" s="416" t="s">
        <v>139</v>
      </c>
      <c r="E94" s="419"/>
      <c r="F94" s="419">
        <v>3</v>
      </c>
      <c r="G94" s="422"/>
      <c r="H94" s="428">
        <f t="shared" si="9"/>
        <v>3</v>
      </c>
      <c r="I94" s="435"/>
      <c r="J94" s="431">
        <f t="shared" si="10"/>
        <v>1</v>
      </c>
      <c r="K94" s="274"/>
    </row>
    <row r="95" spans="1:22" x14ac:dyDescent="0.25">
      <c r="A95" s="597"/>
      <c r="B95" s="598"/>
      <c r="C95" s="268"/>
      <c r="D95" s="416" t="s">
        <v>140</v>
      </c>
      <c r="E95" s="419"/>
      <c r="F95" s="419">
        <v>4</v>
      </c>
      <c r="G95" s="422"/>
      <c r="H95" s="428">
        <f t="shared" si="9"/>
        <v>4</v>
      </c>
      <c r="I95" s="435"/>
      <c r="J95" s="431">
        <f t="shared" si="10"/>
        <v>1</v>
      </c>
      <c r="K95" s="274"/>
    </row>
    <row r="96" spans="1:22" ht="15.75" thickBot="1" x14ac:dyDescent="0.3">
      <c r="A96" s="599"/>
      <c r="B96" s="600"/>
      <c r="C96" s="269"/>
      <c r="D96" s="417" t="s">
        <v>141</v>
      </c>
      <c r="E96" s="420"/>
      <c r="F96" s="420">
        <v>2</v>
      </c>
      <c r="G96" s="426"/>
      <c r="H96" s="429">
        <f t="shared" si="9"/>
        <v>2</v>
      </c>
      <c r="I96" s="436"/>
      <c r="J96" s="432">
        <f t="shared" si="10"/>
        <v>1</v>
      </c>
      <c r="K96" s="274"/>
    </row>
    <row r="97" spans="1:19" ht="15.75" thickBot="1" x14ac:dyDescent="0.3">
      <c r="A97" s="268"/>
      <c r="B97" s="265"/>
      <c r="C97" s="265"/>
      <c r="D97" s="266"/>
      <c r="E97" s="265"/>
      <c r="F97" s="265"/>
      <c r="G97" s="397"/>
      <c r="H97" s="397"/>
      <c r="I97" s="265"/>
      <c r="J97" s="265"/>
      <c r="K97" s="265"/>
    </row>
    <row r="98" spans="1:19" s="258" customFormat="1" x14ac:dyDescent="0.25">
      <c r="A98" s="530" t="s">
        <v>241</v>
      </c>
      <c r="B98" s="529"/>
      <c r="C98" s="529"/>
      <c r="D98" s="531"/>
      <c r="E98" s="524" t="s">
        <v>128</v>
      </c>
      <c r="F98" s="525"/>
      <c r="G98" s="525"/>
      <c r="H98" s="525"/>
      <c r="I98" s="525"/>
      <c r="J98" s="526"/>
      <c r="K98" s="265"/>
    </row>
    <row r="99" spans="1:19" ht="15.75" thickBot="1" x14ac:dyDescent="0.3">
      <c r="A99" s="532"/>
      <c r="B99" s="533"/>
      <c r="C99" s="533"/>
      <c r="D99" s="534"/>
      <c r="E99" s="441" t="s">
        <v>144</v>
      </c>
      <c r="F99" s="398"/>
      <c r="G99" s="398"/>
      <c r="H99" s="398"/>
      <c r="I99" s="398" t="s">
        <v>145</v>
      </c>
      <c r="J99" s="442" t="s">
        <v>0</v>
      </c>
      <c r="K99" s="11"/>
    </row>
    <row r="100" spans="1:19" ht="15.75" customHeight="1" thickBot="1" x14ac:dyDescent="0.3">
      <c r="A100" s="595" t="s">
        <v>153</v>
      </c>
      <c r="B100" s="596"/>
      <c r="C100" s="203" t="s">
        <v>133</v>
      </c>
      <c r="D100" s="172" t="s">
        <v>146</v>
      </c>
      <c r="E100" s="418">
        <v>30</v>
      </c>
      <c r="F100" s="418"/>
      <c r="G100" s="418"/>
      <c r="H100" s="438"/>
      <c r="I100" s="434" t="s">
        <v>147</v>
      </c>
      <c r="J100" s="433">
        <f>+IF(E100&gt;50,0,1)</f>
        <v>1</v>
      </c>
      <c r="K100" s="11"/>
    </row>
    <row r="101" spans="1:19" x14ac:dyDescent="0.25">
      <c r="A101" s="597"/>
      <c r="B101" s="598"/>
      <c r="C101" s="268"/>
      <c r="D101" s="288" t="s">
        <v>149</v>
      </c>
      <c r="E101" s="419">
        <v>15</v>
      </c>
      <c r="F101" s="419"/>
      <c r="G101" s="419"/>
      <c r="H101" s="439"/>
      <c r="I101" s="435"/>
      <c r="J101" s="431">
        <f t="shared" ref="J101:J115" si="14">+IF(E101&gt;50,0,1)</f>
        <v>1</v>
      </c>
      <c r="K101" s="11"/>
      <c r="L101" s="173"/>
      <c r="M101" s="174" t="s">
        <v>148</v>
      </c>
      <c r="N101" s="262"/>
      <c r="O101" s="262"/>
      <c r="P101" s="262"/>
      <c r="Q101" s="262"/>
      <c r="R101" s="262"/>
      <c r="S101" s="263"/>
    </row>
    <row r="102" spans="1:19" x14ac:dyDescent="0.25">
      <c r="A102" s="597"/>
      <c r="B102" s="598"/>
      <c r="C102" s="268"/>
      <c r="D102" s="288" t="s">
        <v>151</v>
      </c>
      <c r="E102" s="419">
        <v>2</v>
      </c>
      <c r="F102" s="419"/>
      <c r="G102" s="419"/>
      <c r="H102" s="439"/>
      <c r="I102" s="435"/>
      <c r="J102" s="431">
        <f t="shared" si="14"/>
        <v>1</v>
      </c>
      <c r="K102" s="11"/>
      <c r="L102" s="268"/>
      <c r="M102" s="170" t="s">
        <v>150</v>
      </c>
      <c r="N102" s="265"/>
      <c r="O102" s="265"/>
      <c r="P102" s="265"/>
      <c r="Q102" s="265"/>
      <c r="R102" s="265"/>
      <c r="S102" s="267"/>
    </row>
    <row r="103" spans="1:19" ht="15.75" customHeight="1" thickBot="1" x14ac:dyDescent="0.3">
      <c r="A103" s="597"/>
      <c r="B103" s="598"/>
      <c r="C103" s="269"/>
      <c r="D103" s="175" t="s">
        <v>154</v>
      </c>
      <c r="E103" s="420">
        <v>2</v>
      </c>
      <c r="F103" s="420"/>
      <c r="G103" s="420"/>
      <c r="H103" s="440"/>
      <c r="I103" s="436"/>
      <c r="J103" s="432">
        <f t="shared" si="14"/>
        <v>1</v>
      </c>
      <c r="K103" s="11"/>
      <c r="L103" s="268"/>
      <c r="M103" s="170" t="s">
        <v>152</v>
      </c>
      <c r="N103" s="265"/>
      <c r="O103" s="265"/>
      <c r="P103" s="265"/>
      <c r="Q103" s="265"/>
      <c r="R103" s="265"/>
      <c r="S103" s="267"/>
    </row>
    <row r="104" spans="1:19" x14ac:dyDescent="0.25">
      <c r="A104" s="597"/>
      <c r="B104" s="598"/>
      <c r="C104" s="203" t="s">
        <v>157</v>
      </c>
      <c r="D104" s="172" t="s">
        <v>146</v>
      </c>
      <c r="E104" s="418"/>
      <c r="F104" s="418"/>
      <c r="G104" s="418"/>
      <c r="H104" s="438"/>
      <c r="I104" s="437"/>
      <c r="J104" s="433">
        <f t="shared" si="14"/>
        <v>1</v>
      </c>
      <c r="K104" s="11"/>
      <c r="L104" s="268"/>
      <c r="M104" s="170" t="s">
        <v>155</v>
      </c>
      <c r="N104" s="265"/>
      <c r="O104" s="265"/>
      <c r="P104" s="265"/>
      <c r="Q104" s="265"/>
      <c r="R104" s="265"/>
      <c r="S104" s="267"/>
    </row>
    <row r="105" spans="1:19" x14ac:dyDescent="0.25">
      <c r="A105" s="597"/>
      <c r="B105" s="598"/>
      <c r="C105" s="268"/>
      <c r="D105" s="288" t="s">
        <v>149</v>
      </c>
      <c r="E105" s="419"/>
      <c r="F105" s="419"/>
      <c r="G105" s="419"/>
      <c r="H105" s="439"/>
      <c r="I105" s="435"/>
      <c r="J105" s="431">
        <f t="shared" si="14"/>
        <v>1</v>
      </c>
      <c r="K105" s="11"/>
      <c r="L105" s="268"/>
      <c r="M105" s="170" t="s">
        <v>156</v>
      </c>
      <c r="N105" s="265"/>
      <c r="O105" s="265"/>
      <c r="P105" s="265"/>
      <c r="Q105" s="265"/>
      <c r="R105" s="265"/>
      <c r="S105" s="267"/>
    </row>
    <row r="106" spans="1:19" x14ac:dyDescent="0.25">
      <c r="A106" s="597"/>
      <c r="B106" s="598"/>
      <c r="C106" s="268"/>
      <c r="D106" s="288" t="s">
        <v>151</v>
      </c>
      <c r="E106" s="419"/>
      <c r="F106" s="419"/>
      <c r="G106" s="419"/>
      <c r="H106" s="439"/>
      <c r="I106" s="435"/>
      <c r="J106" s="431">
        <f t="shared" si="14"/>
        <v>1</v>
      </c>
      <c r="K106" s="11"/>
      <c r="L106" s="268"/>
      <c r="M106" s="265" t="s">
        <v>158</v>
      </c>
      <c r="N106" s="265"/>
      <c r="O106" s="265"/>
      <c r="P106" s="265"/>
      <c r="Q106" s="265"/>
      <c r="R106" s="265"/>
      <c r="S106" s="267"/>
    </row>
    <row r="107" spans="1:19" ht="15.75" thickBot="1" x14ac:dyDescent="0.3">
      <c r="A107" s="597"/>
      <c r="B107" s="598"/>
      <c r="C107" s="269"/>
      <c r="D107" s="175" t="s">
        <v>154</v>
      </c>
      <c r="E107" s="420"/>
      <c r="F107" s="420"/>
      <c r="G107" s="420"/>
      <c r="H107" s="440"/>
      <c r="I107" s="436"/>
      <c r="J107" s="432">
        <f t="shared" si="14"/>
        <v>1</v>
      </c>
      <c r="K107" s="11"/>
      <c r="L107" s="269"/>
      <c r="M107" s="622" t="s">
        <v>279</v>
      </c>
      <c r="N107" s="270"/>
      <c r="O107" s="270"/>
      <c r="P107" s="270"/>
      <c r="Q107" s="270"/>
      <c r="R107" s="270"/>
      <c r="S107" s="271"/>
    </row>
    <row r="108" spans="1:19" x14ac:dyDescent="0.25">
      <c r="A108" s="597"/>
      <c r="B108" s="598"/>
      <c r="C108" s="203" t="s">
        <v>239</v>
      </c>
      <c r="D108" s="172" t="s">
        <v>146</v>
      </c>
      <c r="E108" s="418"/>
      <c r="F108" s="418"/>
      <c r="G108" s="418"/>
      <c r="H108" s="438"/>
      <c r="I108" s="437"/>
      <c r="J108" s="433">
        <f t="shared" si="14"/>
        <v>1</v>
      </c>
      <c r="K108" s="11"/>
    </row>
    <row r="109" spans="1:19" x14ac:dyDescent="0.25">
      <c r="A109" s="597"/>
      <c r="B109" s="598"/>
      <c r="C109" s="268"/>
      <c r="D109" s="288" t="s">
        <v>149</v>
      </c>
      <c r="E109" s="419"/>
      <c r="F109" s="419"/>
      <c r="G109" s="419"/>
      <c r="H109" s="439"/>
      <c r="I109" s="435"/>
      <c r="J109" s="431">
        <f t="shared" si="14"/>
        <v>1</v>
      </c>
      <c r="K109" s="11"/>
    </row>
    <row r="110" spans="1:19" x14ac:dyDescent="0.25">
      <c r="A110" s="597"/>
      <c r="B110" s="598"/>
      <c r="C110" s="268"/>
      <c r="D110" s="288" t="s">
        <v>151</v>
      </c>
      <c r="E110" s="419"/>
      <c r="F110" s="419"/>
      <c r="G110" s="419"/>
      <c r="H110" s="439"/>
      <c r="I110" s="435"/>
      <c r="J110" s="431">
        <f t="shared" si="14"/>
        <v>1</v>
      </c>
      <c r="K110" s="11"/>
    </row>
    <row r="111" spans="1:19" ht="15.75" thickBot="1" x14ac:dyDescent="0.3">
      <c r="A111" s="597"/>
      <c r="B111" s="598"/>
      <c r="C111" s="269"/>
      <c r="D111" s="175" t="s">
        <v>154</v>
      </c>
      <c r="E111" s="420"/>
      <c r="F111" s="420"/>
      <c r="G111" s="420"/>
      <c r="H111" s="440"/>
      <c r="I111" s="436"/>
      <c r="J111" s="432">
        <f t="shared" si="14"/>
        <v>1</v>
      </c>
      <c r="K111" s="11"/>
    </row>
    <row r="112" spans="1:19" x14ac:dyDescent="0.25">
      <c r="A112" s="597"/>
      <c r="B112" s="598"/>
      <c r="C112" s="203" t="s">
        <v>143</v>
      </c>
      <c r="D112" s="172" t="s">
        <v>146</v>
      </c>
      <c r="E112" s="418"/>
      <c r="F112" s="418"/>
      <c r="G112" s="418"/>
      <c r="H112" s="438"/>
      <c r="I112" s="437"/>
      <c r="J112" s="433">
        <f t="shared" si="14"/>
        <v>1</v>
      </c>
      <c r="K112" s="11"/>
    </row>
    <row r="113" spans="1:28" x14ac:dyDescent="0.25">
      <c r="A113" s="597"/>
      <c r="B113" s="598"/>
      <c r="C113" s="268"/>
      <c r="D113" s="288" t="s">
        <v>149</v>
      </c>
      <c r="E113" s="419"/>
      <c r="F113" s="419"/>
      <c r="G113" s="419"/>
      <c r="H113" s="439"/>
      <c r="I113" s="435"/>
      <c r="J113" s="431">
        <f t="shared" si="14"/>
        <v>1</v>
      </c>
      <c r="K113" s="11"/>
    </row>
    <row r="114" spans="1:28" x14ac:dyDescent="0.25">
      <c r="A114" s="597"/>
      <c r="B114" s="598"/>
      <c r="C114" s="268"/>
      <c r="D114" s="288" t="s">
        <v>151</v>
      </c>
      <c r="E114" s="419"/>
      <c r="F114" s="419"/>
      <c r="G114" s="419"/>
      <c r="H114" s="439"/>
      <c r="I114" s="435"/>
      <c r="J114" s="431">
        <f t="shared" si="14"/>
        <v>1</v>
      </c>
      <c r="K114" s="11"/>
    </row>
    <row r="115" spans="1:28" ht="15.75" thickBot="1" x14ac:dyDescent="0.3">
      <c r="A115" s="599"/>
      <c r="B115" s="600"/>
      <c r="C115" s="269"/>
      <c r="D115" s="175" t="s">
        <v>154</v>
      </c>
      <c r="E115" s="420"/>
      <c r="F115" s="420"/>
      <c r="G115" s="420"/>
      <c r="H115" s="440"/>
      <c r="I115" s="436"/>
      <c r="J115" s="432">
        <f t="shared" si="14"/>
        <v>1</v>
      </c>
      <c r="K115" s="11"/>
    </row>
    <row r="116" spans="1:28" s="258" customFormat="1" x14ac:dyDescent="0.25">
      <c r="V116" s="283"/>
      <c r="W116" s="283"/>
      <c r="X116" s="283"/>
      <c r="Y116" s="283"/>
      <c r="Z116" s="283"/>
      <c r="AA116" s="283"/>
      <c r="AB116" s="274"/>
    </row>
    <row r="117" spans="1:28" s="258" customFormat="1" ht="15.75" thickBot="1" x14ac:dyDescent="0.3">
      <c r="V117" s="283"/>
      <c r="W117" s="283"/>
      <c r="X117" s="283"/>
      <c r="Y117" s="283"/>
      <c r="Z117" s="283"/>
      <c r="AA117" s="283"/>
      <c r="AB117" s="274"/>
    </row>
    <row r="118" spans="1:28" x14ac:dyDescent="0.25">
      <c r="A118" s="42" t="s">
        <v>60</v>
      </c>
      <c r="B118" s="43"/>
      <c r="C118" s="43"/>
      <c r="D118" s="43"/>
      <c r="E118" s="43"/>
      <c r="F118" s="44"/>
      <c r="G118" s="43"/>
      <c r="H118" s="43"/>
      <c r="I118" s="43"/>
      <c r="J118" s="43"/>
      <c r="K118" s="43"/>
      <c r="L118" s="45"/>
      <c r="M118" s="46"/>
      <c r="N118" s="43"/>
      <c r="O118" s="43"/>
      <c r="P118" s="43"/>
      <c r="Q118" s="47"/>
      <c r="R118" s="47"/>
      <c r="S118" s="45"/>
      <c r="T118" s="18"/>
      <c r="V118" s="9"/>
      <c r="W118" s="8"/>
      <c r="X118" s="8"/>
      <c r="Y118" s="8"/>
      <c r="Z118" s="8"/>
      <c r="AA118" s="8"/>
      <c r="AB118" s="9"/>
    </row>
    <row r="119" spans="1:28" x14ac:dyDescent="0.25">
      <c r="A119" s="48"/>
      <c r="B119" s="18" t="s">
        <v>61</v>
      </c>
      <c r="C119" s="18"/>
      <c r="D119" s="18"/>
      <c r="E119" s="18"/>
      <c r="F119" s="49"/>
      <c r="G119" s="18"/>
      <c r="H119" s="18"/>
      <c r="I119" s="18"/>
      <c r="J119" s="18"/>
      <c r="K119" s="18"/>
      <c r="L119" s="19"/>
      <c r="M119" s="50"/>
      <c r="N119" s="18"/>
      <c r="O119" s="18"/>
      <c r="P119" s="18"/>
      <c r="Q119" s="51"/>
      <c r="R119" s="51"/>
      <c r="S119" s="19"/>
      <c r="T119" s="18"/>
      <c r="V119" s="9"/>
      <c r="W119" s="8"/>
      <c r="X119" s="8"/>
      <c r="Y119" s="8"/>
      <c r="Z119" s="8"/>
      <c r="AA119" s="8"/>
      <c r="AB119" s="9"/>
    </row>
    <row r="120" spans="1:28" x14ac:dyDescent="0.25">
      <c r="A120" s="50"/>
      <c r="B120" s="18" t="s">
        <v>62</v>
      </c>
      <c r="C120" s="18"/>
      <c r="D120" s="18"/>
      <c r="E120" s="18"/>
      <c r="F120" s="18"/>
      <c r="G120" s="18"/>
      <c r="H120" s="18"/>
      <c r="I120" s="18"/>
      <c r="J120" s="18"/>
      <c r="K120" s="52"/>
      <c r="L120" s="53"/>
      <c r="M120" s="50" t="s">
        <v>63</v>
      </c>
      <c r="N120" s="18"/>
      <c r="O120" s="18"/>
      <c r="P120" s="18"/>
      <c r="Q120" s="54"/>
      <c r="R120" s="18" t="s">
        <v>64</v>
      </c>
      <c r="S120" s="19"/>
      <c r="T120" s="18"/>
      <c r="V120" s="9"/>
      <c r="W120" s="8"/>
      <c r="X120" s="8"/>
      <c r="Y120" s="8"/>
      <c r="Z120" s="8"/>
      <c r="AA120" s="8"/>
      <c r="AB120" s="9"/>
    </row>
    <row r="121" spans="1:28" ht="15.75" thickBot="1" x14ac:dyDescent="0.3">
      <c r="A121" s="55"/>
      <c r="B121" s="56" t="s">
        <v>65</v>
      </c>
      <c r="C121" s="56"/>
      <c r="D121" s="56"/>
      <c r="E121" s="56"/>
      <c r="F121" s="57"/>
      <c r="G121" s="58"/>
      <c r="H121" s="59"/>
      <c r="I121" s="59"/>
      <c r="J121" s="59"/>
      <c r="K121" s="60"/>
      <c r="L121" s="61"/>
      <c r="M121" s="55"/>
      <c r="N121" s="56"/>
      <c r="O121" s="56"/>
      <c r="P121" s="56"/>
      <c r="Q121" s="56"/>
      <c r="R121" s="56"/>
      <c r="S121" s="62"/>
      <c r="T121" s="18"/>
      <c r="V121" s="9"/>
      <c r="W121" s="8"/>
      <c r="X121" s="8"/>
      <c r="Y121" s="8"/>
      <c r="Z121" s="8"/>
      <c r="AA121" s="8"/>
      <c r="AB121" s="9"/>
    </row>
    <row r="122" spans="1:28" ht="15.75" thickBot="1" x14ac:dyDescent="0.3">
      <c r="A122" s="50"/>
      <c r="B122" s="18"/>
      <c r="C122" s="18"/>
      <c r="D122" s="18"/>
      <c r="E122" s="18"/>
      <c r="F122" s="63"/>
      <c r="G122" s="64"/>
      <c r="H122" s="65"/>
      <c r="I122" s="65"/>
      <c r="J122" s="65"/>
      <c r="K122" s="38"/>
      <c r="L122" s="38"/>
      <c r="M122" s="18"/>
      <c r="N122" s="18"/>
      <c r="O122" s="18"/>
      <c r="P122" s="18"/>
      <c r="Q122" s="18"/>
      <c r="R122" s="18"/>
      <c r="S122" s="19"/>
      <c r="T122" s="18"/>
      <c r="V122" s="66"/>
      <c r="W122" s="66"/>
      <c r="X122" s="66"/>
      <c r="Y122" s="66"/>
      <c r="Z122" s="66"/>
      <c r="AA122" s="66"/>
      <c r="AB122" s="66"/>
    </row>
    <row r="123" spans="1:28" ht="13.5" customHeight="1" thickBot="1" x14ac:dyDescent="0.3">
      <c r="A123" s="67" t="s">
        <v>66</v>
      </c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2" t="s">
        <v>0</v>
      </c>
      <c r="M123" s="3" t="s">
        <v>1</v>
      </c>
      <c r="N123" s="3" t="s">
        <v>0</v>
      </c>
      <c r="O123" s="3" t="s">
        <v>2</v>
      </c>
      <c r="P123" s="3" t="s">
        <v>3</v>
      </c>
      <c r="Q123" s="4" t="s">
        <v>4</v>
      </c>
      <c r="R123" s="576" t="s">
        <v>5</v>
      </c>
      <c r="S123" s="576"/>
      <c r="T123" s="5" t="s">
        <v>6</v>
      </c>
    </row>
    <row r="124" spans="1:28" ht="34.5" customHeight="1" x14ac:dyDescent="0.25">
      <c r="A124" s="50"/>
      <c r="B124" s="18"/>
      <c r="C124" s="18"/>
      <c r="D124" s="18"/>
      <c r="E124" s="18"/>
      <c r="F124" s="244" t="s">
        <v>67</v>
      </c>
      <c r="G124" s="566" t="s">
        <v>269</v>
      </c>
      <c r="H124" s="566"/>
      <c r="I124" s="566"/>
      <c r="J124" s="566"/>
      <c r="K124" s="566"/>
      <c r="L124" s="245" t="s">
        <v>11</v>
      </c>
      <c r="M124" s="246">
        <v>5</v>
      </c>
      <c r="N124" s="496">
        <v>1</v>
      </c>
      <c r="O124" s="80">
        <f>+M124/N124</f>
        <v>5</v>
      </c>
      <c r="P124" s="80">
        <v>1</v>
      </c>
      <c r="Q124" s="247">
        <f>+M124*P124</f>
        <v>5</v>
      </c>
      <c r="R124" s="18"/>
      <c r="S124" s="19"/>
      <c r="T124" s="577" t="str">
        <f>+IF(S127="INACEPTABLE","PENALIZACIÓN","ACEPTABLE")</f>
        <v>ACEPTABLE</v>
      </c>
    </row>
    <row r="125" spans="1:28" x14ac:dyDescent="0.25">
      <c r="A125" s="68"/>
      <c r="B125" s="18"/>
      <c r="C125" s="18"/>
      <c r="D125" s="18"/>
      <c r="E125" s="18"/>
      <c r="F125" s="248" t="s">
        <v>68</v>
      </c>
      <c r="G125" s="567" t="s">
        <v>69</v>
      </c>
      <c r="H125" s="567"/>
      <c r="I125" s="567"/>
      <c r="J125" s="567"/>
      <c r="K125" s="249"/>
      <c r="L125" s="245" t="s">
        <v>11</v>
      </c>
      <c r="M125" s="250">
        <v>3</v>
      </c>
      <c r="N125" s="496">
        <v>0</v>
      </c>
      <c r="O125" s="85">
        <f>+M125*N125</f>
        <v>0</v>
      </c>
      <c r="P125" s="85">
        <v>1</v>
      </c>
      <c r="Q125" s="251">
        <f t="shared" ref="Q125:Q126" si="15">+M125*P125</f>
        <v>3</v>
      </c>
      <c r="R125" s="18"/>
      <c r="S125" s="21"/>
      <c r="T125" s="578"/>
    </row>
    <row r="126" spans="1:28" ht="48.75" customHeight="1" x14ac:dyDescent="0.25">
      <c r="A126" s="50"/>
      <c r="B126" s="18"/>
      <c r="C126" s="18"/>
      <c r="D126" s="18"/>
      <c r="E126" s="18"/>
      <c r="F126" s="244" t="s">
        <v>70</v>
      </c>
      <c r="G126" s="566" t="s">
        <v>71</v>
      </c>
      <c r="H126" s="566"/>
      <c r="I126" s="566"/>
      <c r="J126" s="566"/>
      <c r="K126" s="566"/>
      <c r="L126" s="245" t="s">
        <v>11</v>
      </c>
      <c r="M126" s="250">
        <v>4</v>
      </c>
      <c r="N126" s="496">
        <v>1</v>
      </c>
      <c r="O126" s="85">
        <f>+M126*N126</f>
        <v>4</v>
      </c>
      <c r="P126" s="85">
        <v>1</v>
      </c>
      <c r="Q126" s="251">
        <f t="shared" si="15"/>
        <v>4</v>
      </c>
      <c r="R126" s="573" t="s">
        <v>5</v>
      </c>
      <c r="S126" s="580"/>
      <c r="T126" s="578"/>
    </row>
    <row r="127" spans="1:28" ht="15.75" thickBot="1" x14ac:dyDescent="0.3">
      <c r="A127" s="55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252"/>
      <c r="M127" s="253"/>
      <c r="N127" s="254" t="s">
        <v>33</v>
      </c>
      <c r="O127" s="255">
        <f>SUM(O124:O126)</f>
        <v>9</v>
      </c>
      <c r="P127" s="254" t="s">
        <v>34</v>
      </c>
      <c r="Q127" s="256">
        <f>SUM(Q124:Q126)</f>
        <v>12</v>
      </c>
      <c r="R127" s="22">
        <f>+O127/Q127*10</f>
        <v>7.5</v>
      </c>
      <c r="S127" s="23" t="str">
        <f>+IF(R127&lt;7,"INACEPTABLE","ACEPTABLE")</f>
        <v>ACEPTABLE</v>
      </c>
      <c r="T127" s="579"/>
    </row>
    <row r="128" spans="1:28" ht="15.75" thickBot="1" x14ac:dyDescent="0.3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72"/>
      <c r="O128" s="38"/>
      <c r="P128" s="72"/>
      <c r="Q128" s="38"/>
      <c r="R128" s="73"/>
      <c r="S128" s="74"/>
      <c r="T128" s="75"/>
    </row>
    <row r="129" spans="1:20" ht="15.75" thickBot="1" x14ac:dyDescent="0.3">
      <c r="A129" s="76" t="s">
        <v>72</v>
      </c>
      <c r="B129" s="43"/>
      <c r="C129" s="43"/>
      <c r="D129" s="43"/>
      <c r="E129" s="43"/>
      <c r="F129" s="43"/>
      <c r="G129" s="43"/>
      <c r="H129" s="43"/>
      <c r="I129" s="43"/>
      <c r="J129" s="43"/>
      <c r="K129" s="45"/>
      <c r="L129" s="2" t="s">
        <v>0</v>
      </c>
      <c r="M129" s="3" t="s">
        <v>1</v>
      </c>
      <c r="N129" s="3" t="s">
        <v>0</v>
      </c>
      <c r="O129" s="3" t="s">
        <v>2</v>
      </c>
      <c r="P129" s="3" t="s">
        <v>3</v>
      </c>
      <c r="Q129" s="4" t="s">
        <v>4</v>
      </c>
      <c r="R129" s="603" t="s">
        <v>73</v>
      </c>
      <c r="S129" s="576"/>
      <c r="T129" s="77" t="s">
        <v>6</v>
      </c>
    </row>
    <row r="130" spans="1:20" ht="48" customHeight="1" x14ac:dyDescent="0.25">
      <c r="A130" s="50"/>
      <c r="B130" s="18"/>
      <c r="C130" s="18"/>
      <c r="D130" s="18"/>
      <c r="E130" s="18"/>
      <c r="F130" s="296" t="s">
        <v>74</v>
      </c>
      <c r="G130" s="556" t="s">
        <v>75</v>
      </c>
      <c r="H130" s="556"/>
      <c r="I130" s="556"/>
      <c r="J130" s="556"/>
      <c r="K130" s="557"/>
      <c r="L130" s="233" t="s">
        <v>11</v>
      </c>
      <c r="M130" s="78">
        <v>5</v>
      </c>
      <c r="N130" s="79">
        <v>1</v>
      </c>
      <c r="O130" s="80">
        <f>+M130*N130</f>
        <v>5</v>
      </c>
      <c r="P130" s="80">
        <v>1</v>
      </c>
      <c r="Q130" s="81">
        <f>+M130*P130</f>
        <v>5</v>
      </c>
      <c r="R130" s="43"/>
      <c r="S130" s="43"/>
      <c r="T130" s="517" t="str">
        <f>+IF(S133="INACEPTABLE","PENALIZACIÓN","ACEPTABLE")</f>
        <v>ACEPTABLE</v>
      </c>
    </row>
    <row r="131" spans="1:20" ht="50.25" customHeight="1" x14ac:dyDescent="0.25">
      <c r="A131" s="82"/>
      <c r="B131" s="18"/>
      <c r="C131" s="18"/>
      <c r="D131" s="18"/>
      <c r="E131" s="18"/>
      <c r="F131" s="297" t="s">
        <v>76</v>
      </c>
      <c r="G131" s="558" t="s">
        <v>77</v>
      </c>
      <c r="H131" s="558"/>
      <c r="I131" s="558"/>
      <c r="J131" s="558"/>
      <c r="K131" s="559"/>
      <c r="L131" s="233" t="s">
        <v>11</v>
      </c>
      <c r="M131" s="83">
        <v>4</v>
      </c>
      <c r="N131" s="84">
        <v>0</v>
      </c>
      <c r="O131" s="85">
        <f t="shared" ref="O131:O132" si="16">+M131*N131</f>
        <v>0</v>
      </c>
      <c r="P131" s="85">
        <v>1</v>
      </c>
      <c r="Q131" s="86">
        <f t="shared" ref="Q131:Q132" si="17">+M131*P131</f>
        <v>4</v>
      </c>
      <c r="R131" s="18"/>
      <c r="S131" s="18"/>
      <c r="T131" s="515"/>
    </row>
    <row r="132" spans="1:20" ht="34.5" customHeight="1" x14ac:dyDescent="0.25">
      <c r="A132" s="50"/>
      <c r="B132" s="18"/>
      <c r="C132" s="18"/>
      <c r="D132" s="18"/>
      <c r="E132" s="18"/>
      <c r="F132" s="296" t="s">
        <v>78</v>
      </c>
      <c r="G132" s="556" t="s">
        <v>79</v>
      </c>
      <c r="H132" s="556"/>
      <c r="I132" s="556"/>
      <c r="J132" s="556"/>
      <c r="K132" s="557"/>
      <c r="L132" s="233" t="s">
        <v>11</v>
      </c>
      <c r="M132" s="83">
        <v>4</v>
      </c>
      <c r="N132" s="84">
        <v>1</v>
      </c>
      <c r="O132" s="85">
        <f t="shared" si="16"/>
        <v>4</v>
      </c>
      <c r="P132" s="85">
        <v>1</v>
      </c>
      <c r="Q132" s="86">
        <f t="shared" si="17"/>
        <v>4</v>
      </c>
      <c r="R132" s="18"/>
      <c r="S132" s="18"/>
      <c r="T132" s="515"/>
    </row>
    <row r="133" spans="1:20" ht="81" customHeight="1" x14ac:dyDescent="0.25">
      <c r="A133" s="50"/>
      <c r="B133" s="18"/>
      <c r="C133" s="18"/>
      <c r="D133" s="18"/>
      <c r="E133" s="18"/>
      <c r="F133" s="297" t="s">
        <v>80</v>
      </c>
      <c r="G133" s="558" t="s">
        <v>81</v>
      </c>
      <c r="H133" s="558"/>
      <c r="I133" s="558"/>
      <c r="J133" s="558"/>
      <c r="K133" s="559"/>
      <c r="L133" s="233" t="s">
        <v>11</v>
      </c>
      <c r="M133" s="78">
        <v>5</v>
      </c>
      <c r="N133" s="79">
        <v>1</v>
      </c>
      <c r="O133" s="80">
        <f>+M133*N133</f>
        <v>5</v>
      </c>
      <c r="P133" s="80">
        <v>1</v>
      </c>
      <c r="Q133" s="81">
        <f>+M133*P133</f>
        <v>5</v>
      </c>
      <c r="R133" s="18"/>
      <c r="S133" s="18"/>
      <c r="T133" s="515"/>
    </row>
    <row r="134" spans="1:20" ht="33.75" customHeight="1" x14ac:dyDescent="0.25">
      <c r="A134" s="50"/>
      <c r="B134" s="18"/>
      <c r="C134" s="18"/>
      <c r="D134" s="18"/>
      <c r="E134" s="18"/>
      <c r="F134" s="296" t="s">
        <v>82</v>
      </c>
      <c r="G134" s="556" t="s">
        <v>243</v>
      </c>
      <c r="H134" s="556"/>
      <c r="I134" s="556"/>
      <c r="J134" s="556"/>
      <c r="K134" s="557"/>
      <c r="L134" s="233" t="s">
        <v>11</v>
      </c>
      <c r="M134" s="83">
        <v>3</v>
      </c>
      <c r="N134" s="84">
        <v>0</v>
      </c>
      <c r="O134" s="85">
        <f t="shared" ref="O134" si="18">+M134*N134</f>
        <v>0</v>
      </c>
      <c r="P134" s="85">
        <v>1</v>
      </c>
      <c r="Q134" s="86">
        <f t="shared" ref="Q134" si="19">+M134*P134</f>
        <v>3</v>
      </c>
      <c r="R134" s="18"/>
      <c r="S134" s="18"/>
      <c r="T134" s="515"/>
    </row>
    <row r="135" spans="1:20" ht="65.25" customHeight="1" x14ac:dyDescent="0.25">
      <c r="A135" s="50"/>
      <c r="B135" s="18"/>
      <c r="C135" s="18"/>
      <c r="D135" s="18"/>
      <c r="E135" s="18"/>
      <c r="F135" s="297" t="s">
        <v>83</v>
      </c>
      <c r="G135" s="558" t="s">
        <v>84</v>
      </c>
      <c r="H135" s="558"/>
      <c r="I135" s="558"/>
      <c r="J135" s="558"/>
      <c r="K135" s="559"/>
      <c r="L135" s="233" t="s">
        <v>11</v>
      </c>
      <c r="M135" s="83">
        <v>3</v>
      </c>
      <c r="N135" s="84">
        <v>0</v>
      </c>
      <c r="O135" s="85">
        <f t="shared" ref="O135:O136" si="20">+M135*N135</f>
        <v>0</v>
      </c>
      <c r="P135" s="85">
        <v>1</v>
      </c>
      <c r="Q135" s="86">
        <f t="shared" ref="Q135:Q136" si="21">+M135*P135</f>
        <v>3</v>
      </c>
      <c r="R135" s="87"/>
      <c r="S135" s="18"/>
      <c r="T135" s="515"/>
    </row>
    <row r="136" spans="1:20" ht="78.75" customHeight="1" x14ac:dyDescent="0.25">
      <c r="A136" s="50"/>
      <c r="B136" s="18"/>
      <c r="C136" s="18"/>
      <c r="D136" s="18"/>
      <c r="E136" s="18"/>
      <c r="F136" s="296" t="s">
        <v>85</v>
      </c>
      <c r="G136" s="556" t="s">
        <v>86</v>
      </c>
      <c r="H136" s="556"/>
      <c r="I136" s="556"/>
      <c r="J136" s="556"/>
      <c r="K136" s="557"/>
      <c r="L136" s="233" t="s">
        <v>11</v>
      </c>
      <c r="M136" s="83">
        <v>3</v>
      </c>
      <c r="N136" s="84">
        <v>1</v>
      </c>
      <c r="O136" s="85">
        <f t="shared" si="20"/>
        <v>3</v>
      </c>
      <c r="P136" s="85">
        <v>1</v>
      </c>
      <c r="Q136" s="86">
        <f t="shared" si="21"/>
        <v>3</v>
      </c>
      <c r="R136" s="573" t="s">
        <v>73</v>
      </c>
      <c r="S136" s="574"/>
      <c r="T136" s="515"/>
    </row>
    <row r="137" spans="1:20" ht="15.75" thickBot="1" x14ac:dyDescent="0.3">
      <c r="A137" s="55"/>
      <c r="B137" s="56"/>
      <c r="C137" s="56"/>
      <c r="D137" s="56"/>
      <c r="E137" s="56"/>
      <c r="F137" s="88"/>
      <c r="G137" s="58"/>
      <c r="H137" s="89"/>
      <c r="I137" s="59"/>
      <c r="J137" s="59"/>
      <c r="K137" s="62"/>
      <c r="L137" s="61"/>
      <c r="M137" s="56"/>
      <c r="N137" s="31" t="s">
        <v>33</v>
      </c>
      <c r="O137" s="32">
        <f>SUM(O130:O136)</f>
        <v>17</v>
      </c>
      <c r="P137" s="31" t="s">
        <v>34</v>
      </c>
      <c r="Q137" s="39">
        <f>SUM(Q130:Q136)</f>
        <v>27</v>
      </c>
      <c r="R137" s="90">
        <f>+O137/Q137*10</f>
        <v>6.2962962962962967</v>
      </c>
      <c r="S137" s="91" t="str">
        <f>+IF(R137&lt;7,"INACEPTABLE","ACEPTABLE")</f>
        <v>INACEPTABLE</v>
      </c>
      <c r="T137" s="516"/>
    </row>
    <row r="138" spans="1:20" ht="15.75" thickBot="1" x14ac:dyDescent="0.3">
      <c r="A138" s="50"/>
      <c r="B138" s="18"/>
      <c r="C138" s="18"/>
      <c r="D138" s="18"/>
      <c r="E138" s="18"/>
      <c r="F138" s="92"/>
      <c r="G138" s="64"/>
      <c r="H138" s="93"/>
      <c r="I138" s="65"/>
      <c r="J138" s="65"/>
      <c r="K138" s="18"/>
      <c r="L138" s="38"/>
      <c r="M138" s="18"/>
      <c r="N138" s="72"/>
      <c r="O138" s="38"/>
      <c r="P138" s="72"/>
      <c r="Q138" s="38"/>
      <c r="R138" s="18"/>
      <c r="S138" s="18"/>
      <c r="T138" s="18"/>
    </row>
    <row r="139" spans="1:20" ht="15.75" thickBot="1" x14ac:dyDescent="0.3">
      <c r="A139" s="560" t="s">
        <v>87</v>
      </c>
      <c r="B139" s="561"/>
      <c r="C139" s="561"/>
      <c r="D139" s="561"/>
      <c r="E139" s="561"/>
      <c r="F139" s="456"/>
      <c r="G139" s="94"/>
      <c r="H139" s="95"/>
      <c r="I139" s="95"/>
      <c r="J139" s="95"/>
      <c r="K139" s="45"/>
      <c r="L139" s="2" t="s">
        <v>0</v>
      </c>
      <c r="M139" s="96" t="s">
        <v>1</v>
      </c>
      <c r="N139" s="96" t="s">
        <v>0</v>
      </c>
      <c r="O139" s="96" t="s">
        <v>2</v>
      </c>
      <c r="P139" s="96" t="s">
        <v>3</v>
      </c>
      <c r="Q139" s="97" t="s">
        <v>4</v>
      </c>
      <c r="R139" s="604" t="s">
        <v>88</v>
      </c>
      <c r="S139" s="605"/>
      <c r="T139" s="98" t="s">
        <v>6</v>
      </c>
    </row>
    <row r="140" spans="1:20" x14ac:dyDescent="0.25">
      <c r="A140" s="50"/>
      <c r="B140" s="99"/>
      <c r="C140" s="100"/>
      <c r="D140" s="101"/>
      <c r="E140" s="101"/>
      <c r="F140" s="457" t="s">
        <v>89</v>
      </c>
      <c r="G140" s="102" t="s">
        <v>90</v>
      </c>
      <c r="H140" s="105"/>
      <c r="I140" s="460"/>
      <c r="J140" s="461"/>
      <c r="K140" s="452"/>
      <c r="L140" s="15" t="s">
        <v>11</v>
      </c>
      <c r="M140" s="17">
        <v>5</v>
      </c>
      <c r="N140" s="20">
        <v>1</v>
      </c>
      <c r="O140" s="16">
        <f>+M140*N140</f>
        <v>5</v>
      </c>
      <c r="P140" s="16">
        <v>1</v>
      </c>
      <c r="Q140" s="103">
        <f>+M140*P140</f>
        <v>5</v>
      </c>
      <c r="R140" s="18"/>
      <c r="S140" s="18"/>
      <c r="T140" s="517" t="str">
        <f>+IF(S146="INACEPTABLE","PENALIZACIÓN","ACEPTABLE")</f>
        <v>ACEPTABLE</v>
      </c>
    </row>
    <row r="141" spans="1:20" x14ac:dyDescent="0.25">
      <c r="A141" s="82"/>
      <c r="B141" s="18"/>
      <c r="C141" s="18"/>
      <c r="D141" s="18"/>
      <c r="E141" s="18"/>
      <c r="F141" s="458" t="s">
        <v>91</v>
      </c>
      <c r="G141" s="539" t="s">
        <v>92</v>
      </c>
      <c r="H141" s="539"/>
      <c r="I141" s="539"/>
      <c r="J141" s="539"/>
      <c r="K141" s="453"/>
      <c r="L141" s="15" t="s">
        <v>11</v>
      </c>
      <c r="M141" s="69">
        <v>4</v>
      </c>
      <c r="N141" s="70">
        <v>1</v>
      </c>
      <c r="O141" s="71">
        <f t="shared" ref="O141:O143" si="22">+M141*N141</f>
        <v>4</v>
      </c>
      <c r="P141" s="71">
        <v>1</v>
      </c>
      <c r="Q141" s="104">
        <f t="shared" ref="Q141:Q143" si="23">+M141*P141</f>
        <v>4</v>
      </c>
      <c r="R141" s="87"/>
      <c r="S141" s="18"/>
      <c r="T141" s="515"/>
    </row>
    <row r="142" spans="1:20" x14ac:dyDescent="0.25">
      <c r="A142" s="82"/>
      <c r="B142" s="18"/>
      <c r="C142" s="18"/>
      <c r="D142" s="18"/>
      <c r="E142" s="18"/>
      <c r="F142" s="457" t="s">
        <v>93</v>
      </c>
      <c r="G142" s="102" t="s">
        <v>94</v>
      </c>
      <c r="H142" s="105"/>
      <c r="I142" s="460"/>
      <c r="J142" s="461"/>
      <c r="K142" s="454"/>
      <c r="L142" s="15" t="s">
        <v>11</v>
      </c>
      <c r="M142" s="69">
        <v>3</v>
      </c>
      <c r="N142" s="70">
        <v>1</v>
      </c>
      <c r="O142" s="71">
        <f t="shared" si="22"/>
        <v>3</v>
      </c>
      <c r="P142" s="71">
        <v>1</v>
      </c>
      <c r="Q142" s="104">
        <f t="shared" si="23"/>
        <v>3</v>
      </c>
      <c r="R142" s="535" t="s">
        <v>88</v>
      </c>
      <c r="S142" s="536"/>
      <c r="T142" s="515"/>
    </row>
    <row r="143" spans="1:20" x14ac:dyDescent="0.25">
      <c r="A143" s="82"/>
      <c r="B143" s="18"/>
      <c r="C143" s="18"/>
      <c r="D143" s="18"/>
      <c r="E143" s="18"/>
      <c r="F143" s="458" t="s">
        <v>95</v>
      </c>
      <c r="G143" s="450" t="s">
        <v>96</v>
      </c>
      <c r="H143" s="451"/>
      <c r="I143" s="462"/>
      <c r="J143" s="463"/>
      <c r="K143" s="455"/>
      <c r="L143" s="15" t="s">
        <v>11</v>
      </c>
      <c r="M143" s="106">
        <v>3</v>
      </c>
      <c r="N143" s="107">
        <v>1</v>
      </c>
      <c r="O143" s="71">
        <f t="shared" si="22"/>
        <v>3</v>
      </c>
      <c r="P143" s="15">
        <v>1</v>
      </c>
      <c r="Q143" s="104">
        <f t="shared" si="23"/>
        <v>3</v>
      </c>
      <c r="R143" s="537"/>
      <c r="S143" s="538"/>
      <c r="T143" s="515"/>
    </row>
    <row r="144" spans="1:20" ht="15.75" thickBot="1" x14ac:dyDescent="0.3">
      <c r="A144" s="108"/>
      <c r="B144" s="56"/>
      <c r="C144" s="56"/>
      <c r="D144" s="56"/>
      <c r="E144" s="56"/>
      <c r="F144" s="459"/>
      <c r="G144" s="270"/>
      <c r="H144" s="56"/>
      <c r="I144" s="57"/>
      <c r="J144" s="58"/>
      <c r="K144" s="109"/>
      <c r="L144" s="109"/>
      <c r="M144" s="110"/>
      <c r="N144" s="31" t="s">
        <v>33</v>
      </c>
      <c r="O144" s="32">
        <f>SUM(O140:O143)</f>
        <v>15</v>
      </c>
      <c r="P144" s="31" t="s">
        <v>34</v>
      </c>
      <c r="Q144" s="39">
        <f>SUM(Q140:Q143)</f>
        <v>15</v>
      </c>
      <c r="R144" s="90">
        <f>+O144/Q144*10</f>
        <v>10</v>
      </c>
      <c r="S144" s="91" t="str">
        <f>+IF(R144&lt;7,"INACEPTABLE","ACEPTABLE")</f>
        <v>ACEPTABLE</v>
      </c>
      <c r="T144" s="516"/>
    </row>
    <row r="145" spans="1:20" x14ac:dyDescent="0.25">
      <c r="A145" s="111"/>
      <c r="B145" s="18"/>
      <c r="C145" s="18"/>
      <c r="D145" s="18"/>
      <c r="E145" s="18"/>
      <c r="F145" s="18"/>
      <c r="G145" s="64"/>
      <c r="H145" s="18"/>
      <c r="I145" s="112"/>
      <c r="J145" s="113"/>
      <c r="K145" s="65"/>
      <c r="L145" s="65"/>
      <c r="M145" s="114"/>
      <c r="N145" s="72"/>
      <c r="O145" s="38"/>
      <c r="P145" s="72"/>
      <c r="Q145" s="38"/>
      <c r="R145" s="115"/>
      <c r="S145" s="38"/>
      <c r="T145" s="29"/>
    </row>
    <row r="146" spans="1:20" ht="15.75" hidden="1" thickBot="1" x14ac:dyDescent="0.3">
      <c r="A146" s="111"/>
      <c r="B146" s="18"/>
      <c r="C146" s="18"/>
      <c r="D146" s="116"/>
      <c r="E146" s="540" t="s">
        <v>97</v>
      </c>
      <c r="F146" s="541"/>
      <c r="G146" s="541"/>
      <c r="H146" s="541"/>
      <c r="I146" s="541"/>
      <c r="J146" s="541"/>
      <c r="K146" s="541"/>
      <c r="L146" s="542"/>
      <c r="M146" s="117" t="s">
        <v>98</v>
      </c>
      <c r="N146" s="118" t="s">
        <v>99</v>
      </c>
      <c r="O146" s="116"/>
      <c r="P146" s="116"/>
      <c r="Q146" s="51"/>
      <c r="R146" s="18"/>
      <c r="S146" s="18"/>
      <c r="T146" s="75"/>
    </row>
    <row r="147" spans="1:20" ht="15.75" thickBot="1" x14ac:dyDescent="0.3">
      <c r="A147" s="111"/>
      <c r="B147" s="18"/>
      <c r="C147" s="18"/>
      <c r="D147" s="18"/>
      <c r="E147" s="18"/>
      <c r="F147" s="18"/>
      <c r="G147" s="64"/>
      <c r="H147" s="18"/>
      <c r="I147" s="63"/>
      <c r="J147" s="119"/>
      <c r="K147" s="119"/>
      <c r="L147" s="119"/>
      <c r="M147" s="120"/>
      <c r="N147" s="38"/>
      <c r="O147" s="38"/>
      <c r="P147" s="38"/>
      <c r="Q147" s="121"/>
      <c r="R147" s="38"/>
      <c r="S147" s="38"/>
      <c r="T147" s="29"/>
    </row>
    <row r="148" spans="1:20" ht="15.75" thickBot="1" x14ac:dyDescent="0.3">
      <c r="A148" s="111"/>
      <c r="B148" s="18"/>
      <c r="C148" s="18"/>
      <c r="D148" s="18"/>
      <c r="E148" s="18"/>
      <c r="F148" s="18"/>
      <c r="G148" s="64"/>
      <c r="H148" s="18"/>
      <c r="I148" s="63"/>
      <c r="J148" s="119"/>
      <c r="K148" s="119"/>
      <c r="L148" s="119"/>
      <c r="M148" s="122" t="s">
        <v>55</v>
      </c>
      <c r="N148" s="123" t="s">
        <v>100</v>
      </c>
      <c r="O148" s="123" t="s">
        <v>101</v>
      </c>
      <c r="P148" s="124" t="s">
        <v>102</v>
      </c>
      <c r="Q148" s="122" t="s">
        <v>55</v>
      </c>
      <c r="R148" s="124" t="s">
        <v>6</v>
      </c>
      <c r="S148" s="1"/>
    </row>
    <row r="149" spans="1:20" x14ac:dyDescent="0.25">
      <c r="A149" s="586" t="s">
        <v>103</v>
      </c>
      <c r="B149" s="587"/>
      <c r="C149" s="587"/>
      <c r="D149" s="587"/>
      <c r="E149" s="615"/>
      <c r="F149" s="125"/>
      <c r="G149" s="126" t="s">
        <v>275</v>
      </c>
      <c r="H149" s="127"/>
      <c r="I149" s="127"/>
      <c r="J149" s="127"/>
      <c r="K149" s="128"/>
      <c r="L149" s="129"/>
      <c r="M149" s="130">
        <f>$R$43</f>
        <v>7.1052631578947363</v>
      </c>
      <c r="N149" s="131">
        <v>5</v>
      </c>
      <c r="O149" s="132">
        <f>+M149*N149</f>
        <v>35.526315789473685</v>
      </c>
      <c r="P149" s="543">
        <f>+(N149*10+N150*10+N151*10+N152*10+N153*10)</f>
        <v>160</v>
      </c>
      <c r="Q149" s="546">
        <f>O154/P149*10</f>
        <v>5.5074317738791425</v>
      </c>
      <c r="R149" s="549" t="str">
        <f>+IF(Q149&lt;=8,"PENALIZACIÓN","ACEPTABLE")</f>
        <v>PENALIZACIÓN</v>
      </c>
      <c r="S149" s="275" t="s">
        <v>104</v>
      </c>
      <c r="T149" s="134" t="s">
        <v>105</v>
      </c>
    </row>
    <row r="150" spans="1:20" x14ac:dyDescent="0.25">
      <c r="A150" s="588"/>
      <c r="B150" s="589"/>
      <c r="C150" s="589"/>
      <c r="D150" s="589"/>
      <c r="E150" s="616"/>
      <c r="F150" s="135"/>
      <c r="G150" s="621" t="s">
        <v>276</v>
      </c>
      <c r="H150" s="621"/>
      <c r="I150" s="621"/>
      <c r="J150" s="621"/>
      <c r="K150" s="136"/>
      <c r="L150" s="137"/>
      <c r="M150" s="138">
        <f>$R$65</f>
        <v>0</v>
      </c>
      <c r="N150" s="69">
        <v>4</v>
      </c>
      <c r="O150" s="139">
        <f t="shared" ref="O150" si="24">+M150*N150</f>
        <v>0</v>
      </c>
      <c r="P150" s="544"/>
      <c r="Q150" s="547"/>
      <c r="R150" s="550"/>
      <c r="S150" s="467" t="s">
        <v>106</v>
      </c>
      <c r="T150" s="141" t="s">
        <v>107</v>
      </c>
    </row>
    <row r="151" spans="1:20" x14ac:dyDescent="0.25">
      <c r="A151" s="588"/>
      <c r="B151" s="589"/>
      <c r="C151" s="589"/>
      <c r="D151" s="589"/>
      <c r="E151" s="616"/>
      <c r="F151" s="142"/>
      <c r="G151" s="143" t="s">
        <v>277</v>
      </c>
      <c r="H151" s="143"/>
      <c r="I151" s="143"/>
      <c r="J151" s="143"/>
      <c r="K151" s="144"/>
      <c r="L151" s="145"/>
      <c r="M151" s="146">
        <f>R127</f>
        <v>7.5</v>
      </c>
      <c r="N151" s="17">
        <v>4</v>
      </c>
      <c r="O151" s="147">
        <f>+M151*N151</f>
        <v>30</v>
      </c>
      <c r="P151" s="544"/>
      <c r="Q151" s="547"/>
      <c r="R151" s="550"/>
      <c r="S151" s="275" t="s">
        <v>244</v>
      </c>
      <c r="T151" s="148" t="s">
        <v>108</v>
      </c>
    </row>
    <row r="152" spans="1:20" x14ac:dyDescent="0.25">
      <c r="A152" s="588"/>
      <c r="B152" s="589"/>
      <c r="C152" s="589"/>
      <c r="D152" s="589"/>
      <c r="E152" s="616"/>
      <c r="F152" s="149"/>
      <c r="G152" s="612" t="s">
        <v>278</v>
      </c>
      <c r="H152" s="613"/>
      <c r="I152" s="613"/>
      <c r="J152" s="613"/>
      <c r="K152" s="613"/>
      <c r="L152" s="614"/>
      <c r="M152" s="138">
        <f>R137</f>
        <v>6.2962962962962967</v>
      </c>
      <c r="N152" s="69">
        <v>2</v>
      </c>
      <c r="O152" s="139">
        <f>+M152*N152</f>
        <v>12.592592592592593</v>
      </c>
      <c r="P152" s="544"/>
      <c r="Q152" s="547"/>
      <c r="R152" s="550"/>
      <c r="S152" s="275" t="s">
        <v>213</v>
      </c>
      <c r="T152" s="150" t="s">
        <v>109</v>
      </c>
    </row>
    <row r="153" spans="1:20" ht="15.75" thickBot="1" x14ac:dyDescent="0.3">
      <c r="A153" s="590"/>
      <c r="B153" s="591"/>
      <c r="C153" s="591"/>
      <c r="D153" s="591"/>
      <c r="E153" s="617"/>
      <c r="F153" s="151"/>
      <c r="G153" s="152" t="s">
        <v>110</v>
      </c>
      <c r="H153" s="152"/>
      <c r="I153" s="152"/>
      <c r="J153" s="152"/>
      <c r="K153" s="152"/>
      <c r="L153" s="152"/>
      <c r="M153" s="153">
        <f>R144</f>
        <v>10</v>
      </c>
      <c r="N153" s="154">
        <v>1</v>
      </c>
      <c r="O153" s="155">
        <f>+M153*N153</f>
        <v>10</v>
      </c>
      <c r="P153" s="545"/>
      <c r="Q153" s="548"/>
      <c r="R153" s="551"/>
      <c r="S153" s="275" t="s">
        <v>111</v>
      </c>
      <c r="T153" s="156" t="s">
        <v>112</v>
      </c>
    </row>
    <row r="154" spans="1:20" ht="15.75" thickBot="1" x14ac:dyDescent="0.3">
      <c r="A154" s="111"/>
      <c r="B154" s="18"/>
      <c r="C154" s="18"/>
      <c r="D154" s="18"/>
      <c r="E154" s="18"/>
      <c r="F154" s="18"/>
      <c r="G154" s="119"/>
      <c r="H154" s="157"/>
      <c r="I154" s="65"/>
      <c r="J154" s="65"/>
      <c r="K154" s="157"/>
      <c r="L154" s="158"/>
      <c r="M154" s="65"/>
      <c r="N154" s="377" t="s">
        <v>247</v>
      </c>
      <c r="O154" s="493">
        <f>SUM(O149:O153)</f>
        <v>88.11890838206628</v>
      </c>
      <c r="P154" s="18"/>
      <c r="Q154" s="51"/>
      <c r="R154" s="18"/>
    </row>
    <row r="155" spans="1:20" x14ac:dyDescent="0.25">
      <c r="A155" s="111"/>
      <c r="B155" s="18"/>
      <c r="C155" s="18"/>
      <c r="D155" s="18"/>
      <c r="E155" s="18"/>
      <c r="F155" s="18"/>
      <c r="G155" s="119"/>
      <c r="H155" s="157"/>
      <c r="I155" s="65"/>
      <c r="J155" s="65"/>
      <c r="K155" s="157"/>
      <c r="L155" s="158"/>
      <c r="M155" s="65"/>
      <c r="N155" s="72"/>
      <c r="O155" s="159"/>
      <c r="P155" s="18"/>
      <c r="Q155" s="51"/>
      <c r="R155" s="18"/>
    </row>
    <row r="156" spans="1:20" x14ac:dyDescent="0.25">
      <c r="A156" s="111"/>
      <c r="B156" s="18"/>
      <c r="C156" s="18"/>
      <c r="D156" s="18"/>
      <c r="E156" s="18"/>
      <c r="F156" s="160" t="s">
        <v>113</v>
      </c>
      <c r="G156" s="160"/>
      <c r="H156" s="160"/>
      <c r="I156" s="161"/>
      <c r="J156" s="162"/>
      <c r="K156" s="162"/>
      <c r="L156" s="162"/>
      <c r="M156" s="464"/>
      <c r="N156" s="465"/>
      <c r="O156" s="465"/>
      <c r="P156" s="465"/>
      <c r="Q156" s="466"/>
      <c r="R156" s="18"/>
    </row>
    <row r="157" spans="1:20" x14ac:dyDescent="0.25">
      <c r="A157" s="111"/>
      <c r="B157" s="18"/>
      <c r="C157" s="18"/>
      <c r="D157" s="18"/>
      <c r="E157" s="18"/>
      <c r="F157" s="18"/>
      <c r="G157" s="119"/>
      <c r="H157" s="157"/>
      <c r="I157" s="65"/>
      <c r="J157" s="65"/>
      <c r="K157" s="157"/>
      <c r="L157" s="158"/>
      <c r="M157" s="65"/>
      <c r="N157" s="72"/>
      <c r="O157" s="159"/>
      <c r="P157" s="18"/>
      <c r="Q157" s="51"/>
      <c r="R157" s="18"/>
    </row>
    <row r="158" spans="1:20" ht="15" customHeight="1" thickBot="1" x14ac:dyDescent="0.3"/>
    <row r="159" spans="1:20" ht="15.75" thickBot="1" x14ac:dyDescent="0.3">
      <c r="A159" s="608" t="s">
        <v>159</v>
      </c>
      <c r="B159" s="609"/>
      <c r="C159" s="609"/>
      <c r="D159" s="609"/>
      <c r="E159" s="609"/>
      <c r="F159" s="609"/>
      <c r="G159" s="609"/>
      <c r="H159" s="609"/>
      <c r="I159" s="609"/>
      <c r="J159" s="609"/>
      <c r="K159" s="609"/>
      <c r="L159" s="609"/>
      <c r="M159" s="609"/>
      <c r="N159" s="609"/>
      <c r="O159" s="609"/>
      <c r="P159" s="609"/>
      <c r="Q159" s="609"/>
      <c r="R159" s="609"/>
      <c r="S159" s="610"/>
      <c r="T159" s="611"/>
    </row>
    <row r="160" spans="1:20" x14ac:dyDescent="0.25">
      <c r="A160" s="195"/>
      <c r="B160" s="195"/>
      <c r="C160" s="195"/>
      <c r="D160" s="195"/>
      <c r="E160" s="195"/>
      <c r="F160" s="195"/>
      <c r="G160" s="195"/>
      <c r="H160" s="195"/>
      <c r="I160" s="195"/>
      <c r="J160" s="195"/>
      <c r="K160" s="195"/>
      <c r="L160" s="195"/>
      <c r="M160" s="195"/>
      <c r="N160" s="195"/>
      <c r="O160" s="195"/>
      <c r="P160" s="195"/>
      <c r="Q160" s="195"/>
      <c r="R160" s="195"/>
      <c r="S160" s="201"/>
      <c r="T160" s="201"/>
    </row>
    <row r="161" spans="1:21" s="258" customFormat="1" x14ac:dyDescent="0.25">
      <c r="A161" s="601" t="s">
        <v>248</v>
      </c>
      <c r="B161" s="601"/>
      <c r="C161" s="601"/>
      <c r="D161" s="601"/>
      <c r="E161" s="601"/>
      <c r="F161" s="601"/>
      <c r="P161" s="66"/>
      <c r="Q161" s="66"/>
      <c r="R161" s="66"/>
      <c r="S161" s="66"/>
      <c r="T161" s="66"/>
    </row>
    <row r="162" spans="1:21" s="258" customFormat="1" x14ac:dyDescent="0.25">
      <c r="A162" s="205"/>
      <c r="B162" s="205"/>
      <c r="C162" s="205"/>
      <c r="D162" s="205"/>
      <c r="E162" s="205"/>
      <c r="F162" s="205"/>
      <c r="P162" s="66"/>
      <c r="Q162" s="66"/>
      <c r="R162" s="66"/>
      <c r="S162" s="66"/>
      <c r="T162" s="66"/>
    </row>
    <row r="163" spans="1:21" s="258" customFormat="1" ht="15" customHeight="1" thickBot="1" x14ac:dyDescent="0.3">
      <c r="A163" s="509" t="s">
        <v>249</v>
      </c>
      <c r="B163" s="509"/>
      <c r="C163" s="509"/>
      <c r="D163" s="509"/>
      <c r="E163" s="509"/>
      <c r="F163" s="509"/>
      <c r="Q163" s="274"/>
      <c r="R163" s="274"/>
      <c r="S163" s="274"/>
      <c r="T163" s="274"/>
      <c r="U163" s="265"/>
    </row>
    <row r="164" spans="1:21" s="258" customFormat="1" ht="15.75" thickBot="1" x14ac:dyDescent="0.3">
      <c r="A164" s="563" t="s">
        <v>250</v>
      </c>
      <c r="B164" s="564"/>
      <c r="C164" s="564"/>
      <c r="D164" s="565"/>
      <c r="E164" s="178" t="s">
        <v>11</v>
      </c>
      <c r="F164" s="179">
        <v>1</v>
      </c>
      <c r="Q164" s="7"/>
      <c r="R164" s="7"/>
      <c r="S164" s="7"/>
      <c r="T164" s="7"/>
      <c r="U164" s="265"/>
    </row>
    <row r="165" spans="1:21" s="258" customFormat="1" ht="15.75" thickBot="1" x14ac:dyDescent="0.3">
      <c r="A165" s="618" t="s">
        <v>251</v>
      </c>
      <c r="B165" s="619"/>
      <c r="C165" s="619"/>
      <c r="D165" s="620"/>
      <c r="E165" s="180" t="s">
        <v>11</v>
      </c>
      <c r="F165" s="181">
        <v>1</v>
      </c>
      <c r="Q165" s="283"/>
      <c r="R165" s="283"/>
      <c r="S165" s="283"/>
      <c r="T165" s="283"/>
      <c r="U165" s="265"/>
    </row>
    <row r="166" spans="1:21" s="258" customFormat="1" ht="15.75" thickBot="1" x14ac:dyDescent="0.3">
      <c r="A166" s="563" t="s">
        <v>252</v>
      </c>
      <c r="B166" s="564"/>
      <c r="C166" s="564"/>
      <c r="D166" s="565"/>
      <c r="E166" s="180" t="s">
        <v>11</v>
      </c>
      <c r="F166" s="181">
        <v>1</v>
      </c>
      <c r="Q166" s="283"/>
      <c r="R166" s="283"/>
      <c r="S166" s="283"/>
      <c r="T166" s="283"/>
      <c r="U166" s="265"/>
    </row>
    <row r="167" spans="1:21" s="258" customFormat="1" ht="15.75" thickBot="1" x14ac:dyDescent="0.3">
      <c r="A167" s="568" t="s">
        <v>253</v>
      </c>
      <c r="B167" s="569"/>
      <c r="C167" s="569"/>
      <c r="D167" s="570"/>
      <c r="E167" s="182" t="s">
        <v>11</v>
      </c>
      <c r="F167" s="183">
        <v>1</v>
      </c>
      <c r="Q167" s="283"/>
      <c r="R167" s="283"/>
      <c r="S167" s="283"/>
      <c r="T167" s="283"/>
      <c r="U167" s="265"/>
    </row>
    <row r="168" spans="1:21" s="258" customFormat="1" ht="15.75" thickBot="1" x14ac:dyDescent="0.3">
      <c r="A168" s="184" t="s">
        <v>254</v>
      </c>
      <c r="B168" s="184"/>
      <c r="C168" s="184"/>
      <c r="D168" s="185"/>
      <c r="E168" s="186" t="s">
        <v>11</v>
      </c>
      <c r="F168" s="187">
        <v>1</v>
      </c>
      <c r="Q168" s="283"/>
      <c r="R168" s="283"/>
      <c r="S168" s="283"/>
      <c r="T168" s="283"/>
      <c r="U168" s="265"/>
    </row>
    <row r="169" spans="1:21" s="258" customFormat="1" ht="15.75" thickBot="1" x14ac:dyDescent="0.3">
      <c r="A169" s="236" t="s">
        <v>255</v>
      </c>
      <c r="B169" s="236"/>
      <c r="C169" s="236"/>
      <c r="D169" s="237"/>
      <c r="E169" s="180" t="s">
        <v>11</v>
      </c>
      <c r="F169" s="181">
        <v>1</v>
      </c>
      <c r="Q169" s="283"/>
      <c r="R169" s="283"/>
      <c r="S169" s="283"/>
      <c r="T169" s="283"/>
      <c r="U169" s="265"/>
    </row>
    <row r="170" spans="1:21" s="258" customFormat="1" ht="15.75" thickBot="1" x14ac:dyDescent="0.3">
      <c r="A170" s="184" t="s">
        <v>256</v>
      </c>
      <c r="B170" s="184"/>
      <c r="C170" s="184"/>
      <c r="D170" s="185"/>
      <c r="E170" s="180" t="s">
        <v>11</v>
      </c>
      <c r="F170" s="181">
        <v>1</v>
      </c>
      <c r="P170" s="274"/>
      <c r="Q170" s="283"/>
      <c r="R170" s="283"/>
      <c r="S170" s="283"/>
      <c r="T170" s="283"/>
      <c r="U170" s="265"/>
    </row>
    <row r="171" spans="1:21" s="258" customFormat="1" ht="15.75" thickBot="1" x14ac:dyDescent="0.3">
      <c r="A171" s="188"/>
      <c r="B171" s="188"/>
      <c r="C171" s="188"/>
      <c r="D171" s="571" t="s">
        <v>168</v>
      </c>
      <c r="E171" s="555"/>
      <c r="F171" s="189">
        <f>SUM(F164:F170)</f>
        <v>7</v>
      </c>
      <c r="P171" s="274"/>
      <c r="Q171" s="283"/>
      <c r="R171" s="283"/>
      <c r="S171" s="283"/>
    </row>
    <row r="172" spans="1:21" s="258" customFormat="1" x14ac:dyDescent="0.25">
      <c r="D172" s="258" t="s">
        <v>170</v>
      </c>
      <c r="P172" s="274"/>
      <c r="Q172" s="562"/>
      <c r="R172" s="562"/>
      <c r="S172" s="283"/>
    </row>
    <row r="173" spans="1:21" s="258" customFormat="1" ht="15.75" thickBot="1" x14ac:dyDescent="0.3">
      <c r="K173" s="279"/>
      <c r="L173" s="190"/>
      <c r="M173" s="190"/>
      <c r="N173" s="190"/>
      <c r="O173" s="190"/>
      <c r="P173" s="190"/>
      <c r="Q173" s="283"/>
      <c r="R173" s="283"/>
      <c r="S173" s="283"/>
    </row>
    <row r="174" spans="1:21" s="258" customFormat="1" ht="15.75" thickBot="1" x14ac:dyDescent="0.3">
      <c r="A174" s="191" t="s">
        <v>173</v>
      </c>
      <c r="B174" s="294"/>
      <c r="C174" s="294"/>
      <c r="D174" s="295"/>
      <c r="E174" s="194">
        <v>1</v>
      </c>
      <c r="K174" s="279"/>
      <c r="L174" s="190"/>
      <c r="M174" s="190"/>
      <c r="N174" s="190"/>
      <c r="O174" s="190"/>
      <c r="P174" s="190"/>
      <c r="Q174" s="279"/>
      <c r="R174" s="279"/>
      <c r="S174" s="279"/>
    </row>
    <row r="175" spans="1:21" s="258" customFormat="1" ht="15.75" thickBot="1" x14ac:dyDescent="0.3">
      <c r="A175" s="169"/>
      <c r="B175" s="274"/>
      <c r="C175" s="274"/>
      <c r="D175" s="274"/>
      <c r="E175" s="283"/>
      <c r="K175" s="279"/>
      <c r="L175" s="190"/>
      <c r="M175" s="190"/>
      <c r="N175" s="190"/>
      <c r="O175" s="190"/>
      <c r="P175" s="190"/>
      <c r="Q175" s="279"/>
      <c r="R175" s="279"/>
      <c r="S175" s="279"/>
    </row>
    <row r="176" spans="1:21" s="258" customFormat="1" ht="15.75" thickBot="1" x14ac:dyDescent="0.3">
      <c r="F176" s="553" t="s">
        <v>257</v>
      </c>
      <c r="G176" s="554"/>
      <c r="H176" s="554"/>
      <c r="I176" s="554"/>
      <c r="J176" s="555"/>
      <c r="K176" s="279"/>
      <c r="L176" s="190"/>
      <c r="M176" s="190"/>
      <c r="N176" s="190"/>
      <c r="O176" s="190"/>
      <c r="P176" s="190"/>
      <c r="Q176" s="279"/>
      <c r="R176" s="279"/>
      <c r="S176" s="279"/>
      <c r="T176" s="279"/>
      <c r="U176" s="265"/>
    </row>
    <row r="177" spans="1:21" s="258" customFormat="1" ht="18.75" thickBot="1" x14ac:dyDescent="0.4">
      <c r="E177" s="209" t="s">
        <v>199</v>
      </c>
      <c r="F177" s="210" t="s">
        <v>40</v>
      </c>
      <c r="G177" s="210" t="s">
        <v>41</v>
      </c>
      <c r="H177" s="210" t="s">
        <v>42</v>
      </c>
      <c r="I177" s="210" t="s">
        <v>43</v>
      </c>
      <c r="J177" s="210" t="s">
        <v>161</v>
      </c>
      <c r="K177" s="279"/>
      <c r="L177" s="190"/>
      <c r="M177" s="190"/>
      <c r="N177" s="190"/>
      <c r="O177" s="190"/>
      <c r="P177" s="190"/>
      <c r="Q177" s="279"/>
      <c r="R177" s="279"/>
      <c r="S177" s="279"/>
      <c r="T177" s="279"/>
      <c r="U177" s="265"/>
    </row>
    <row r="178" spans="1:21" s="258" customFormat="1" x14ac:dyDescent="0.25">
      <c r="E178" s="218" t="s">
        <v>9</v>
      </c>
      <c r="F178" s="214">
        <v>1</v>
      </c>
      <c r="G178" s="212">
        <v>0</v>
      </c>
      <c r="H178" s="215">
        <v>0</v>
      </c>
      <c r="I178" s="212">
        <v>0</v>
      </c>
      <c r="J178" s="211">
        <f t="shared" ref="J178:J184" si="25">+IF(SUM(F178:I178)=0,0,1)</f>
        <v>1</v>
      </c>
      <c r="K178" s="279"/>
      <c r="L178" s="190"/>
      <c r="M178" s="190"/>
      <c r="N178" s="190"/>
      <c r="O178" s="190"/>
      <c r="P178" s="190"/>
      <c r="Q178" s="279"/>
      <c r="R178" s="279"/>
      <c r="S178" s="279"/>
      <c r="T178" s="279"/>
      <c r="U178" s="265"/>
    </row>
    <row r="179" spans="1:21" s="258" customFormat="1" x14ac:dyDescent="0.25">
      <c r="E179" s="219" t="s">
        <v>12</v>
      </c>
      <c r="F179" s="214">
        <v>1</v>
      </c>
      <c r="G179" s="212"/>
      <c r="H179" s="215"/>
      <c r="I179" s="212"/>
      <c r="J179" s="211">
        <f t="shared" si="25"/>
        <v>1</v>
      </c>
      <c r="K179" s="279"/>
      <c r="L179" s="190"/>
      <c r="M179" s="190"/>
      <c r="N179" s="190"/>
      <c r="O179" s="190"/>
      <c r="P179" s="190"/>
      <c r="Q179" s="279"/>
      <c r="R179" s="279"/>
      <c r="S179" s="279"/>
      <c r="T179" s="279"/>
      <c r="U179" s="265"/>
    </row>
    <row r="180" spans="1:21" s="258" customFormat="1" x14ac:dyDescent="0.25">
      <c r="E180" s="220" t="s">
        <v>14</v>
      </c>
      <c r="F180" s="214">
        <v>1</v>
      </c>
      <c r="G180" s="212"/>
      <c r="H180" s="215"/>
      <c r="I180" s="212"/>
      <c r="J180" s="211">
        <f t="shared" si="25"/>
        <v>1</v>
      </c>
      <c r="K180" s="279"/>
      <c r="L180" s="190"/>
      <c r="M180" s="190"/>
      <c r="N180" s="190"/>
      <c r="O180" s="190"/>
      <c r="P180" s="190"/>
      <c r="Q180" s="279"/>
      <c r="R180" s="279"/>
      <c r="S180" s="279"/>
      <c r="T180" s="279"/>
      <c r="U180" s="265"/>
    </row>
    <row r="181" spans="1:21" s="258" customFormat="1" x14ac:dyDescent="0.25">
      <c r="E181" s="219" t="s">
        <v>16</v>
      </c>
      <c r="F181" s="214">
        <v>1</v>
      </c>
      <c r="G181" s="212"/>
      <c r="H181" s="215"/>
      <c r="I181" s="212"/>
      <c r="J181" s="211">
        <f t="shared" si="25"/>
        <v>1</v>
      </c>
      <c r="K181" s="279"/>
      <c r="L181" s="190"/>
      <c r="M181" s="190"/>
      <c r="N181" s="190"/>
      <c r="O181" s="190"/>
      <c r="P181" s="190"/>
      <c r="Q181" s="279"/>
      <c r="R181" s="279"/>
      <c r="S181" s="279"/>
      <c r="T181" s="279"/>
      <c r="U181" s="265"/>
    </row>
    <row r="182" spans="1:21" s="258" customFormat="1" x14ac:dyDescent="0.25">
      <c r="E182" s="220" t="s">
        <v>18</v>
      </c>
      <c r="F182" s="214">
        <v>1</v>
      </c>
      <c r="G182" s="212"/>
      <c r="H182" s="215"/>
      <c r="I182" s="212"/>
      <c r="J182" s="211">
        <f t="shared" si="25"/>
        <v>1</v>
      </c>
      <c r="K182" s="279"/>
      <c r="L182" s="190"/>
      <c r="M182" s="190"/>
      <c r="N182" s="190"/>
      <c r="O182" s="190"/>
      <c r="P182" s="190"/>
      <c r="Q182" s="279"/>
      <c r="R182" s="279"/>
      <c r="S182" s="279"/>
      <c r="T182" s="279"/>
      <c r="U182" s="265"/>
    </row>
    <row r="183" spans="1:21" s="258" customFormat="1" x14ac:dyDescent="0.25">
      <c r="E183" s="219" t="s">
        <v>20</v>
      </c>
      <c r="F183" s="214">
        <v>1</v>
      </c>
      <c r="G183" s="212"/>
      <c r="H183" s="215"/>
      <c r="I183" s="212"/>
      <c r="J183" s="211">
        <f t="shared" si="25"/>
        <v>1</v>
      </c>
      <c r="K183" s="279"/>
      <c r="L183" s="190"/>
      <c r="M183" s="190"/>
      <c r="N183" s="190"/>
      <c r="O183" s="190"/>
      <c r="P183" s="190"/>
      <c r="Q183" s="279"/>
      <c r="R183" s="279"/>
      <c r="S183" s="279"/>
      <c r="T183" s="279"/>
      <c r="U183" s="265"/>
    </row>
    <row r="184" spans="1:21" s="258" customFormat="1" ht="15.75" thickBot="1" x14ac:dyDescent="0.3">
      <c r="E184" s="220" t="s">
        <v>22</v>
      </c>
      <c r="F184" s="216">
        <v>1</v>
      </c>
      <c r="G184" s="213"/>
      <c r="H184" s="217"/>
      <c r="I184" s="213"/>
      <c r="J184" s="221">
        <f t="shared" si="25"/>
        <v>1</v>
      </c>
      <c r="K184" s="279"/>
      <c r="L184" s="190"/>
      <c r="M184" s="190"/>
      <c r="N184" s="190"/>
      <c r="O184" s="190"/>
      <c r="P184" s="190"/>
      <c r="Q184" s="279"/>
      <c r="R184" s="279"/>
      <c r="S184" s="279"/>
      <c r="T184" s="279"/>
      <c r="U184" s="265"/>
    </row>
    <row r="185" spans="1:21" s="258" customFormat="1" ht="18.75" thickBot="1" x14ac:dyDescent="0.4">
      <c r="A185" s="552"/>
      <c r="B185" s="552"/>
      <c r="C185" s="552"/>
      <c r="D185" s="552"/>
      <c r="E185" s="235" t="s">
        <v>171</v>
      </c>
      <c r="F185" s="222">
        <f>+IF(SUM(F178:F184)=0,0,1)</f>
        <v>1</v>
      </c>
      <c r="G185" s="223">
        <f>+IF(SUM(G178:G184)=0,0,1)</f>
        <v>0</v>
      </c>
      <c r="H185" s="223">
        <f>+IF(SUM(H178:H184)=0,0,1)</f>
        <v>0</v>
      </c>
      <c r="I185" s="223">
        <f>+IF(SUM(I178:I184)=0,0,1)</f>
        <v>0</v>
      </c>
      <c r="J185" s="495">
        <f>IF(AND(SUM(F185:I185)&gt;=2,SUM(J178:J184)&gt;3),1,0)</f>
        <v>0</v>
      </c>
      <c r="K185" s="283"/>
      <c r="L185" s="283"/>
      <c r="M185" s="283"/>
      <c r="N185" s="283"/>
      <c r="O185" s="283"/>
      <c r="P185" s="283"/>
      <c r="Q185" s="274"/>
      <c r="R185" s="265"/>
      <c r="S185" s="265"/>
      <c r="T185" s="265"/>
      <c r="U185" s="265"/>
    </row>
    <row r="186" spans="1:21" s="258" customFormat="1" x14ac:dyDescent="0.25">
      <c r="P186" s="265"/>
      <c r="Q186" s="265"/>
      <c r="R186" s="265"/>
      <c r="S186" s="265"/>
      <c r="T186" s="265"/>
      <c r="U186" s="265"/>
    </row>
    <row r="187" spans="1:21" s="258" customFormat="1" ht="18.75" x14ac:dyDescent="0.3">
      <c r="E187" s="196" t="s">
        <v>258</v>
      </c>
      <c r="P187" s="265"/>
      <c r="Q187" s="265"/>
      <c r="R187" s="265"/>
      <c r="S187" s="265"/>
      <c r="T187" s="265"/>
      <c r="U187" s="265"/>
    </row>
    <row r="188" spans="1:21" s="258" customFormat="1" ht="15.75" thickBot="1" x14ac:dyDescent="0.3">
      <c r="L188" s="509" t="s">
        <v>263</v>
      </c>
      <c r="M188" s="509"/>
      <c r="P188" s="265"/>
      <c r="Q188" s="265"/>
      <c r="R188" s="265"/>
      <c r="S188" s="265"/>
      <c r="T188" s="265"/>
      <c r="U188" s="265"/>
    </row>
    <row r="189" spans="1:21" s="258" customFormat="1" ht="15.75" thickBot="1" x14ac:dyDescent="0.3">
      <c r="E189" s="258" t="s">
        <v>120</v>
      </c>
      <c r="F189" s="509" t="s">
        <v>178</v>
      </c>
      <c r="G189" s="509"/>
      <c r="H189" s="197" t="s">
        <v>179</v>
      </c>
      <c r="I189" s="509" t="s">
        <v>180</v>
      </c>
      <c r="J189" s="509"/>
      <c r="K189" s="198">
        <f>1</f>
        <v>1</v>
      </c>
      <c r="L189" s="510">
        <v>1</v>
      </c>
      <c r="M189" s="511"/>
      <c r="P189" s="265"/>
      <c r="Q189" s="265"/>
      <c r="R189" s="265"/>
      <c r="S189" s="265"/>
      <c r="T189" s="265"/>
      <c r="U189" s="265"/>
    </row>
    <row r="190" spans="1:21" s="258" customFormat="1" ht="15.75" thickBot="1" x14ac:dyDescent="0.3">
      <c r="E190" s="258" t="s">
        <v>120</v>
      </c>
      <c r="F190" s="509" t="s">
        <v>183</v>
      </c>
      <c r="G190" s="509"/>
      <c r="H190" s="275" t="s">
        <v>184</v>
      </c>
      <c r="I190" s="509" t="s">
        <v>185</v>
      </c>
      <c r="J190" s="509"/>
      <c r="K190" s="198">
        <v>0</v>
      </c>
      <c r="L190" s="510">
        <v>0</v>
      </c>
      <c r="M190" s="511"/>
      <c r="P190" s="265"/>
      <c r="Q190" s="265"/>
      <c r="R190" s="265"/>
      <c r="S190" s="265"/>
      <c r="T190" s="265"/>
      <c r="U190" s="265"/>
    </row>
    <row r="191" spans="1:21" s="258" customFormat="1" x14ac:dyDescent="0.25">
      <c r="P191" s="265"/>
      <c r="Q191" s="265"/>
      <c r="R191" s="265"/>
      <c r="S191" s="265"/>
      <c r="T191" s="265"/>
      <c r="U191" s="265"/>
    </row>
    <row r="192" spans="1:21" s="258" customFormat="1" ht="19.5" customHeight="1" thickBot="1" x14ac:dyDescent="0.3">
      <c r="A192" s="509" t="s">
        <v>259</v>
      </c>
      <c r="B192" s="509"/>
      <c r="C192" s="509"/>
      <c r="D192" s="509"/>
      <c r="E192" s="509"/>
      <c r="F192" s="509"/>
      <c r="R192" s="274"/>
      <c r="S192" s="274"/>
      <c r="T192" s="265"/>
    </row>
    <row r="193" spans="1:20" s="258" customFormat="1" ht="15.75" thickBot="1" x14ac:dyDescent="0.3">
      <c r="A193" s="563" t="s">
        <v>175</v>
      </c>
      <c r="B193" s="564"/>
      <c r="C193" s="564"/>
      <c r="D193" s="565"/>
      <c r="E193" s="178" t="s">
        <v>11</v>
      </c>
      <c r="F193" s="179">
        <v>1</v>
      </c>
      <c r="R193" s="7"/>
      <c r="S193" s="7"/>
      <c r="T193" s="265"/>
    </row>
    <row r="194" spans="1:20" s="258" customFormat="1" ht="15.75" thickBot="1" x14ac:dyDescent="0.3">
      <c r="A194" s="618" t="s">
        <v>176</v>
      </c>
      <c r="B194" s="619"/>
      <c r="C194" s="619"/>
      <c r="D194" s="620"/>
      <c r="E194" s="180" t="s">
        <v>11</v>
      </c>
      <c r="F194" s="181">
        <v>1</v>
      </c>
      <c r="R194" s="283"/>
      <c r="S194" s="283"/>
    </row>
    <row r="195" spans="1:20" s="258" customFormat="1" ht="15.75" thickBot="1" x14ac:dyDescent="0.3">
      <c r="A195" s="563" t="s">
        <v>181</v>
      </c>
      <c r="B195" s="564"/>
      <c r="C195" s="564"/>
      <c r="D195" s="565"/>
      <c r="E195" s="180" t="s">
        <v>11</v>
      </c>
      <c r="F195" s="181">
        <v>1</v>
      </c>
      <c r="R195" s="283"/>
      <c r="S195" s="283"/>
    </row>
    <row r="196" spans="1:20" s="258" customFormat="1" ht="15.75" thickBot="1" x14ac:dyDescent="0.3">
      <c r="A196" s="568" t="s">
        <v>186</v>
      </c>
      <c r="B196" s="569"/>
      <c r="C196" s="569"/>
      <c r="D196" s="570"/>
      <c r="E196" s="199" t="s">
        <v>11</v>
      </c>
      <c r="F196" s="200">
        <v>1</v>
      </c>
      <c r="R196" s="283"/>
      <c r="S196" s="283"/>
    </row>
    <row r="197" spans="1:20" s="258" customFormat="1" ht="15.75" thickBot="1" x14ac:dyDescent="0.3">
      <c r="A197" s="188"/>
      <c r="B197" s="188"/>
      <c r="C197" s="188"/>
      <c r="D197" s="571" t="s">
        <v>168</v>
      </c>
      <c r="E197" s="555"/>
      <c r="F197" s="189">
        <f>SUM(F193:F196)</f>
        <v>4</v>
      </c>
      <c r="R197" s="283"/>
      <c r="S197" s="283"/>
    </row>
    <row r="198" spans="1:20" s="258" customFormat="1" x14ac:dyDescent="0.25">
      <c r="D198" s="258" t="s">
        <v>170</v>
      </c>
      <c r="L198" s="274"/>
      <c r="M198" s="274"/>
      <c r="N198" s="274"/>
      <c r="O198" s="274"/>
      <c r="P198" s="274"/>
      <c r="Q198" s="274"/>
      <c r="R198" s="562" t="s">
        <v>189</v>
      </c>
      <c r="S198" s="562"/>
    </row>
    <row r="199" spans="1:20" s="258" customFormat="1" ht="15.75" thickBot="1" x14ac:dyDescent="0.3">
      <c r="L199" s="283"/>
      <c r="M199" s="283"/>
      <c r="N199" s="283"/>
      <c r="O199" s="283"/>
      <c r="P199" s="283"/>
      <c r="Q199" s="283"/>
      <c r="R199" s="283"/>
      <c r="S199" s="283"/>
    </row>
    <row r="200" spans="1:20" s="258" customFormat="1" ht="15.75" thickBot="1" x14ac:dyDescent="0.3">
      <c r="A200" s="191" t="s">
        <v>190</v>
      </c>
      <c r="B200" s="294"/>
      <c r="C200" s="294"/>
      <c r="D200" s="295"/>
      <c r="E200" s="194">
        <v>1</v>
      </c>
      <c r="L200" s="283"/>
      <c r="M200" s="283"/>
      <c r="N200" s="283"/>
      <c r="O200" s="283"/>
      <c r="P200" s="283"/>
      <c r="Q200" s="283"/>
      <c r="R200" s="283"/>
      <c r="S200" s="283"/>
    </row>
    <row r="201" spans="1:20" s="258" customFormat="1" ht="15.75" thickBot="1" x14ac:dyDescent="0.3"/>
    <row r="202" spans="1:20" s="258" customFormat="1" ht="15.75" thickBot="1" x14ac:dyDescent="0.3">
      <c r="F202" s="553" t="s">
        <v>261</v>
      </c>
      <c r="G202" s="554"/>
      <c r="H202" s="554"/>
      <c r="I202" s="554"/>
      <c r="J202" s="555"/>
    </row>
    <row r="203" spans="1:20" s="258" customFormat="1" ht="18.75" thickBot="1" x14ac:dyDescent="0.4">
      <c r="E203" s="209" t="s">
        <v>199</v>
      </c>
      <c r="F203" s="210" t="s">
        <v>40</v>
      </c>
      <c r="G203" s="210" t="s">
        <v>41</v>
      </c>
      <c r="H203" s="210" t="s">
        <v>42</v>
      </c>
      <c r="I203" s="210" t="s">
        <v>43</v>
      </c>
      <c r="J203" s="210" t="s">
        <v>161</v>
      </c>
    </row>
    <row r="204" spans="1:20" s="258" customFormat="1" x14ac:dyDescent="0.25">
      <c r="E204" s="218" t="s">
        <v>26</v>
      </c>
      <c r="F204" s="214">
        <v>1</v>
      </c>
      <c r="G204" s="224">
        <v>0</v>
      </c>
      <c r="H204" s="214">
        <v>0</v>
      </c>
      <c r="I204" s="212">
        <v>0</v>
      </c>
      <c r="J204" s="211">
        <f>+IF(SUM(F204:I204)=0,0,1)</f>
        <v>1</v>
      </c>
    </row>
    <row r="205" spans="1:20" s="258" customFormat="1" x14ac:dyDescent="0.25">
      <c r="E205" s="219" t="s">
        <v>28</v>
      </c>
      <c r="F205" s="214">
        <v>1</v>
      </c>
      <c r="G205" s="224"/>
      <c r="H205" s="214"/>
      <c r="I205" s="212"/>
      <c r="J205" s="211">
        <f t="shared" ref="J205:J207" si="26">+IF(SUM(F205:I205)=0,0,1)</f>
        <v>1</v>
      </c>
    </row>
    <row r="206" spans="1:20" s="258" customFormat="1" x14ac:dyDescent="0.25">
      <c r="E206" s="220" t="s">
        <v>30</v>
      </c>
      <c r="F206" s="214">
        <v>1</v>
      </c>
      <c r="G206" s="224"/>
      <c r="H206" s="214"/>
      <c r="I206" s="212"/>
      <c r="J206" s="211">
        <f t="shared" si="26"/>
        <v>1</v>
      </c>
    </row>
    <row r="207" spans="1:20" s="258" customFormat="1" ht="15.75" thickBot="1" x14ac:dyDescent="0.3">
      <c r="E207" s="219" t="s">
        <v>31</v>
      </c>
      <c r="F207" s="216">
        <v>1</v>
      </c>
      <c r="G207" s="225"/>
      <c r="H207" s="216"/>
      <c r="I207" s="213"/>
      <c r="J207" s="221">
        <f t="shared" si="26"/>
        <v>1</v>
      </c>
    </row>
    <row r="208" spans="1:20" s="258" customFormat="1" ht="18.75" thickBot="1" x14ac:dyDescent="0.4">
      <c r="A208" s="552"/>
      <c r="B208" s="552"/>
      <c r="C208" s="552"/>
      <c r="D208" s="552"/>
      <c r="E208" s="235" t="s">
        <v>171</v>
      </c>
      <c r="F208" s="222">
        <f>+IF(SUM(F204:F207)=0,0,1)</f>
        <v>1</v>
      </c>
      <c r="G208" s="222">
        <f t="shared" ref="G208:I208" si="27">+IF(SUM(G204:G207)=0,0,1)</f>
        <v>0</v>
      </c>
      <c r="H208" s="222">
        <f t="shared" si="27"/>
        <v>0</v>
      </c>
      <c r="I208" s="223">
        <f t="shared" si="27"/>
        <v>0</v>
      </c>
      <c r="J208" s="495">
        <f>IF(AND(SUM(F208:I208)&gt;=2,SUM(J204:J207)&gt;3),1,0)</f>
        <v>0</v>
      </c>
    </row>
    <row r="209" spans="1:20" s="258" customFormat="1" x14ac:dyDescent="0.25">
      <c r="A209" s="283"/>
      <c r="B209" s="283"/>
      <c r="C209" s="283"/>
      <c r="D209" s="283"/>
      <c r="E209" s="7"/>
      <c r="F209" s="283"/>
      <c r="G209" s="283"/>
      <c r="H209" s="283"/>
      <c r="I209" s="226"/>
      <c r="J209" s="227"/>
      <c r="K209" s="66"/>
    </row>
    <row r="210" spans="1:20" s="258" customFormat="1" ht="18.75" x14ac:dyDescent="0.3">
      <c r="A210" s="283"/>
      <c r="B210" s="283"/>
      <c r="C210" s="283"/>
      <c r="D210" s="283"/>
      <c r="E210" s="196" t="s">
        <v>266</v>
      </c>
    </row>
    <row r="211" spans="1:20" s="258" customFormat="1" ht="15.75" thickBot="1" x14ac:dyDescent="0.3">
      <c r="A211" s="283"/>
      <c r="B211" s="283"/>
      <c r="C211" s="283"/>
      <c r="D211" s="283"/>
      <c r="L211" s="509" t="s">
        <v>262</v>
      </c>
      <c r="M211" s="509"/>
    </row>
    <row r="212" spans="1:20" s="258" customFormat="1" ht="15.75" thickBot="1" x14ac:dyDescent="0.3">
      <c r="A212" s="283"/>
      <c r="B212" s="283"/>
      <c r="C212" s="283"/>
      <c r="D212" s="283"/>
      <c r="E212" s="258" t="s">
        <v>120</v>
      </c>
      <c r="F212" s="509" t="s">
        <v>178</v>
      </c>
      <c r="G212" s="509"/>
      <c r="H212" s="197" t="s">
        <v>179</v>
      </c>
      <c r="I212" s="509" t="s">
        <v>180</v>
      </c>
      <c r="J212" s="509"/>
      <c r="K212" s="198">
        <f>1</f>
        <v>1</v>
      </c>
      <c r="L212" s="510">
        <v>1</v>
      </c>
      <c r="M212" s="511"/>
    </row>
    <row r="213" spans="1:20" s="258" customFormat="1" ht="15.75" thickBot="1" x14ac:dyDescent="0.3">
      <c r="A213" s="283"/>
      <c r="B213" s="283"/>
      <c r="C213" s="283"/>
      <c r="D213" s="283"/>
      <c r="E213" s="258" t="s">
        <v>120</v>
      </c>
      <c r="F213" s="509" t="s">
        <v>183</v>
      </c>
      <c r="G213" s="509"/>
      <c r="H213" s="275" t="s">
        <v>184</v>
      </c>
      <c r="I213" s="509" t="s">
        <v>185</v>
      </c>
      <c r="J213" s="509"/>
      <c r="K213" s="198">
        <v>0</v>
      </c>
      <c r="L213" s="510">
        <v>0</v>
      </c>
      <c r="M213" s="511"/>
    </row>
    <row r="214" spans="1:20" s="258" customFormat="1" x14ac:dyDescent="0.25">
      <c r="A214" s="283"/>
      <c r="B214" s="283"/>
      <c r="C214" s="283"/>
      <c r="D214" s="283"/>
      <c r="E214" s="66"/>
      <c r="F214" s="238"/>
      <c r="G214" s="238"/>
      <c r="H214" s="229"/>
      <c r="I214" s="238"/>
      <c r="J214" s="238"/>
      <c r="K214" s="230"/>
      <c r="L214" s="290"/>
      <c r="M214" s="290"/>
    </row>
    <row r="215" spans="1:20" s="258" customFormat="1" ht="15.75" thickBot="1" x14ac:dyDescent="0.3">
      <c r="A215" s="509" t="s">
        <v>260</v>
      </c>
      <c r="B215" s="509"/>
      <c r="C215" s="509"/>
      <c r="D215" s="509"/>
      <c r="E215" s="509"/>
      <c r="F215" s="509"/>
      <c r="G215" s="238"/>
      <c r="H215" s="229"/>
      <c r="I215" s="238"/>
      <c r="J215" s="238"/>
      <c r="K215" s="230"/>
      <c r="L215" s="290"/>
      <c r="M215" s="290"/>
    </row>
    <row r="216" spans="1:20" s="258" customFormat="1" x14ac:dyDescent="0.25">
      <c r="A216" s="283"/>
      <c r="B216" s="283"/>
      <c r="C216" s="283"/>
      <c r="D216" s="283"/>
      <c r="E216" s="66"/>
      <c r="F216" s="238"/>
      <c r="G216" s="238"/>
      <c r="H216" s="229"/>
      <c r="I216" s="238"/>
      <c r="J216" s="238"/>
      <c r="K216" s="230"/>
      <c r="L216" s="290"/>
      <c r="M216" s="290"/>
    </row>
    <row r="217" spans="1:20" s="258" customFormat="1" ht="18.75" x14ac:dyDescent="0.3">
      <c r="E217" s="196" t="s">
        <v>267</v>
      </c>
    </row>
    <row r="218" spans="1:20" s="258" customFormat="1" ht="15.75" thickBot="1" x14ac:dyDescent="0.3">
      <c r="L218" s="509" t="s">
        <v>260</v>
      </c>
      <c r="M218" s="509"/>
    </row>
    <row r="219" spans="1:20" s="258" customFormat="1" ht="15.75" thickBot="1" x14ac:dyDescent="0.3">
      <c r="E219" s="258" t="s">
        <v>120</v>
      </c>
      <c r="F219" s="234" t="s">
        <v>263</v>
      </c>
      <c r="G219" s="234"/>
      <c r="H219" s="197" t="s">
        <v>179</v>
      </c>
      <c r="I219" s="509" t="s">
        <v>264</v>
      </c>
      <c r="J219" s="509"/>
      <c r="K219" s="198">
        <f>1</f>
        <v>1</v>
      </c>
      <c r="L219" s="510">
        <v>1</v>
      </c>
      <c r="M219" s="511"/>
    </row>
    <row r="220" spans="1:20" s="258" customFormat="1" ht="15.75" thickBot="1" x14ac:dyDescent="0.3">
      <c r="E220" s="258" t="s">
        <v>120</v>
      </c>
      <c r="F220" s="234" t="s">
        <v>265</v>
      </c>
      <c r="G220" s="234"/>
      <c r="H220" s="275" t="s">
        <v>184</v>
      </c>
      <c r="I220" s="509" t="s">
        <v>264</v>
      </c>
      <c r="J220" s="509"/>
      <c r="K220" s="198">
        <v>0</v>
      </c>
      <c r="L220" s="510">
        <v>0</v>
      </c>
      <c r="M220" s="511"/>
    </row>
    <row r="221" spans="1:20" s="258" customFormat="1" x14ac:dyDescent="0.25">
      <c r="A221" s="283"/>
      <c r="B221" s="283"/>
      <c r="C221" s="283"/>
      <c r="D221" s="283"/>
      <c r="E221" s="283"/>
      <c r="F221" s="283"/>
      <c r="G221" s="283"/>
      <c r="H221" s="283"/>
      <c r="I221" s="283"/>
      <c r="J221" s="283"/>
      <c r="K221" s="283"/>
      <c r="L221" s="283"/>
      <c r="M221" s="283"/>
      <c r="N221" s="283"/>
      <c r="O221" s="283"/>
      <c r="P221" s="283"/>
      <c r="Q221" s="283"/>
      <c r="R221" s="283"/>
      <c r="S221" s="282"/>
      <c r="T221" s="282"/>
    </row>
    <row r="222" spans="1:20" s="258" customFormat="1" x14ac:dyDescent="0.25">
      <c r="A222" s="283"/>
      <c r="B222" s="283"/>
      <c r="C222" s="283"/>
      <c r="D222" s="283"/>
      <c r="E222" s="283"/>
      <c r="F222" s="283"/>
      <c r="G222" s="283"/>
      <c r="H222" s="283"/>
      <c r="I222" s="283"/>
      <c r="J222" s="283"/>
      <c r="K222" s="283"/>
      <c r="L222" s="283"/>
      <c r="M222" s="283"/>
      <c r="N222" s="283"/>
      <c r="O222" s="283"/>
      <c r="P222" s="283"/>
      <c r="Q222" s="283"/>
      <c r="R222" s="283"/>
      <c r="S222" s="282"/>
      <c r="T222" s="282"/>
    </row>
    <row r="223" spans="1:20" x14ac:dyDescent="0.25">
      <c r="A223" s="601" t="s">
        <v>160</v>
      </c>
      <c r="B223" s="601"/>
      <c r="C223" s="601"/>
      <c r="D223" s="601"/>
      <c r="E223" s="601"/>
      <c r="F223" s="601"/>
      <c r="P223" s="66"/>
      <c r="Q223" s="66"/>
      <c r="R223" s="66"/>
      <c r="S223" s="66"/>
      <c r="T223" s="66"/>
    </row>
    <row r="224" spans="1:20" x14ac:dyDescent="0.25">
      <c r="A224" s="205"/>
      <c r="B224" s="205"/>
      <c r="C224" s="205"/>
      <c r="D224" s="205"/>
      <c r="E224" s="205"/>
      <c r="F224" s="205"/>
      <c r="P224" s="66"/>
      <c r="Q224" s="66"/>
      <c r="R224" s="66"/>
      <c r="S224" s="66"/>
      <c r="T224" s="66"/>
    </row>
    <row r="225" spans="1:21" ht="15" customHeight="1" thickBot="1" x14ac:dyDescent="0.3">
      <c r="A225" s="509" t="s">
        <v>197</v>
      </c>
      <c r="B225" s="509"/>
      <c r="C225" s="509"/>
      <c r="D225" s="509"/>
      <c r="E225" s="509"/>
      <c r="F225" s="509"/>
      <c r="Q225" s="9"/>
      <c r="R225" s="9"/>
      <c r="S225" s="9"/>
      <c r="T225" s="9"/>
      <c r="U225" s="11"/>
    </row>
    <row r="226" spans="1:21" ht="15.75" thickBot="1" x14ac:dyDescent="0.3">
      <c r="A226" s="563" t="s">
        <v>200</v>
      </c>
      <c r="B226" s="564"/>
      <c r="C226" s="564"/>
      <c r="D226" s="565"/>
      <c r="E226" s="178" t="s">
        <v>11</v>
      </c>
      <c r="F226" s="179">
        <v>1</v>
      </c>
      <c r="Q226" s="7"/>
      <c r="R226" s="7"/>
      <c r="S226" s="7"/>
      <c r="T226" s="7"/>
      <c r="U226" s="11"/>
    </row>
    <row r="227" spans="1:21" ht="15.75" thickBot="1" x14ac:dyDescent="0.3">
      <c r="A227" s="618" t="s">
        <v>201</v>
      </c>
      <c r="B227" s="619"/>
      <c r="C227" s="619"/>
      <c r="D227" s="620"/>
      <c r="E227" s="180" t="s">
        <v>11</v>
      </c>
      <c r="F227" s="181">
        <v>1</v>
      </c>
      <c r="Q227" s="8"/>
      <c r="R227" s="8"/>
      <c r="S227" s="8"/>
      <c r="T227" s="8"/>
      <c r="U227" s="11"/>
    </row>
    <row r="228" spans="1:21" ht="15.75" thickBot="1" x14ac:dyDescent="0.3">
      <c r="A228" s="563" t="s">
        <v>202</v>
      </c>
      <c r="B228" s="564"/>
      <c r="C228" s="564"/>
      <c r="D228" s="565"/>
      <c r="E228" s="180" t="s">
        <v>11</v>
      </c>
      <c r="F228" s="181">
        <v>1</v>
      </c>
      <c r="Q228" s="8"/>
      <c r="R228" s="8"/>
      <c r="S228" s="8"/>
      <c r="T228" s="8"/>
      <c r="U228" s="11"/>
    </row>
    <row r="229" spans="1:21" ht="15.75" thickBot="1" x14ac:dyDescent="0.3">
      <c r="A229" s="568" t="s">
        <v>203</v>
      </c>
      <c r="B229" s="569"/>
      <c r="C229" s="569"/>
      <c r="D229" s="570"/>
      <c r="E229" s="182" t="s">
        <v>11</v>
      </c>
      <c r="F229" s="183">
        <v>1</v>
      </c>
      <c r="Q229" s="8"/>
      <c r="R229" s="8"/>
      <c r="S229" s="8"/>
      <c r="T229" s="8"/>
      <c r="U229" s="11"/>
    </row>
    <row r="230" spans="1:21" ht="15.75" thickBot="1" x14ac:dyDescent="0.3">
      <c r="A230" s="184" t="s">
        <v>204</v>
      </c>
      <c r="B230" s="184"/>
      <c r="C230" s="184"/>
      <c r="D230" s="185"/>
      <c r="E230" s="186" t="s">
        <v>11</v>
      </c>
      <c r="F230" s="187">
        <v>1</v>
      </c>
      <c r="Q230" s="8"/>
      <c r="R230" s="8"/>
      <c r="S230" s="8"/>
      <c r="T230" s="8"/>
      <c r="U230" s="11"/>
    </row>
    <row r="231" spans="1:21" ht="15.75" thickBot="1" x14ac:dyDescent="0.3">
      <c r="A231" s="206" t="s">
        <v>205</v>
      </c>
      <c r="B231" s="206"/>
      <c r="C231" s="206"/>
      <c r="D231" s="207"/>
      <c r="E231" s="180" t="s">
        <v>11</v>
      </c>
      <c r="F231" s="181">
        <v>1</v>
      </c>
      <c r="Q231" s="8"/>
      <c r="R231" s="8"/>
      <c r="S231" s="8"/>
      <c r="T231" s="8"/>
      <c r="U231" s="11"/>
    </row>
    <row r="232" spans="1:21" ht="15.75" thickBot="1" x14ac:dyDescent="0.3">
      <c r="A232" s="184" t="s">
        <v>206</v>
      </c>
      <c r="B232" s="184"/>
      <c r="C232" s="184"/>
      <c r="D232" s="185"/>
      <c r="E232" s="180" t="s">
        <v>11</v>
      </c>
      <c r="F232" s="181">
        <v>1</v>
      </c>
      <c r="P232" s="9"/>
      <c r="Q232" s="195"/>
      <c r="R232" s="195"/>
      <c r="S232" s="195"/>
      <c r="T232" s="8"/>
      <c r="U232" s="11"/>
    </row>
    <row r="233" spans="1:21" ht="15.75" thickBot="1" x14ac:dyDescent="0.3">
      <c r="A233" s="188"/>
      <c r="B233" s="188"/>
      <c r="C233" s="188"/>
      <c r="D233" s="571" t="s">
        <v>168</v>
      </c>
      <c r="E233" s="555"/>
      <c r="F233" s="189">
        <f>SUM(F226:F232)</f>
        <v>7</v>
      </c>
      <c r="P233" s="9"/>
      <c r="Q233" s="195"/>
      <c r="R233" s="195"/>
      <c r="S233" s="195"/>
    </row>
    <row r="234" spans="1:21" x14ac:dyDescent="0.25">
      <c r="D234" t="s">
        <v>170</v>
      </c>
      <c r="P234" s="9"/>
      <c r="Q234" s="562"/>
      <c r="R234" s="562"/>
      <c r="S234" s="195"/>
    </row>
    <row r="235" spans="1:21" ht="15.75" thickBot="1" x14ac:dyDescent="0.3">
      <c r="K235" s="28"/>
      <c r="L235" s="190"/>
      <c r="M235" s="190"/>
      <c r="N235" s="190"/>
      <c r="O235" s="190"/>
      <c r="P235" s="190"/>
      <c r="Q235" s="195"/>
      <c r="R235" s="195"/>
      <c r="S235" s="195"/>
    </row>
    <row r="236" spans="1:21" ht="15.75" thickBot="1" x14ac:dyDescent="0.3">
      <c r="A236" s="191" t="s">
        <v>173</v>
      </c>
      <c r="B236" s="192"/>
      <c r="C236" s="192"/>
      <c r="D236" s="193"/>
      <c r="E236" s="194">
        <v>1</v>
      </c>
      <c r="K236" s="28"/>
      <c r="L236" s="190"/>
      <c r="M236" s="190"/>
      <c r="N236" s="190"/>
      <c r="O236" s="190"/>
      <c r="P236" s="190"/>
      <c r="Q236" s="28"/>
      <c r="R236" s="28"/>
      <c r="S236" s="28"/>
    </row>
    <row r="237" spans="1:21" ht="15.75" thickBot="1" x14ac:dyDescent="0.3">
      <c r="A237" s="169"/>
      <c r="B237" s="9"/>
      <c r="C237" s="9"/>
      <c r="D237" s="9"/>
      <c r="E237" s="195"/>
      <c r="K237" s="28"/>
      <c r="L237" s="190"/>
      <c r="M237" s="190"/>
      <c r="N237" s="190"/>
      <c r="O237" s="190"/>
      <c r="P237" s="190"/>
      <c r="Q237" s="28"/>
      <c r="R237" s="28"/>
      <c r="S237" s="28"/>
    </row>
    <row r="238" spans="1:21" ht="15.75" thickBot="1" x14ac:dyDescent="0.3">
      <c r="F238" s="553" t="s">
        <v>198</v>
      </c>
      <c r="G238" s="554"/>
      <c r="H238" s="554"/>
      <c r="I238" s="554"/>
      <c r="J238" s="555"/>
      <c r="K238" s="28"/>
      <c r="L238" s="190"/>
      <c r="M238" s="190"/>
      <c r="N238" s="190"/>
      <c r="O238" s="190"/>
      <c r="P238" s="190"/>
      <c r="Q238" s="28"/>
      <c r="R238" s="28"/>
      <c r="S238" s="28"/>
      <c r="T238" s="28"/>
      <c r="U238" s="11"/>
    </row>
    <row r="239" spans="1:21" ht="18.75" thickBot="1" x14ac:dyDescent="0.4">
      <c r="E239" s="209" t="s">
        <v>199</v>
      </c>
      <c r="F239" s="210" t="s">
        <v>40</v>
      </c>
      <c r="G239" s="210" t="s">
        <v>41</v>
      </c>
      <c r="H239" s="210" t="s">
        <v>42</v>
      </c>
      <c r="I239" s="210" t="s">
        <v>43</v>
      </c>
      <c r="J239" s="210" t="s">
        <v>161</v>
      </c>
      <c r="K239" s="28"/>
      <c r="L239" s="190"/>
      <c r="M239" s="190"/>
      <c r="N239" s="190"/>
      <c r="O239" s="190"/>
      <c r="P239" s="190"/>
      <c r="Q239" s="28"/>
      <c r="R239" s="28"/>
      <c r="S239" s="28"/>
      <c r="T239" s="28"/>
      <c r="U239" s="11"/>
    </row>
    <row r="240" spans="1:21" x14ac:dyDescent="0.25">
      <c r="E240" s="218" t="s">
        <v>162</v>
      </c>
      <c r="F240" s="214">
        <v>1</v>
      </c>
      <c r="G240" s="212">
        <v>0</v>
      </c>
      <c r="H240" s="215">
        <v>0</v>
      </c>
      <c r="I240" s="212">
        <v>0</v>
      </c>
      <c r="J240" s="211">
        <f t="shared" ref="J240:J246" si="28">+IF(SUM(F240:I240)=0,0,1)</f>
        <v>1</v>
      </c>
      <c r="K240" s="28"/>
      <c r="L240" s="190"/>
      <c r="M240" s="190"/>
      <c r="N240" s="190"/>
      <c r="O240" s="190"/>
      <c r="P240" s="190"/>
      <c r="Q240" s="28"/>
      <c r="R240" s="28"/>
      <c r="S240" s="28"/>
      <c r="T240" s="28"/>
      <c r="U240" s="11"/>
    </row>
    <row r="241" spans="1:21" x14ac:dyDescent="0.25">
      <c r="E241" s="219" t="s">
        <v>163</v>
      </c>
      <c r="F241" s="214">
        <v>1</v>
      </c>
      <c r="G241" s="212"/>
      <c r="H241" s="215"/>
      <c r="I241" s="212"/>
      <c r="J241" s="211">
        <f t="shared" si="28"/>
        <v>1</v>
      </c>
      <c r="K241" s="28"/>
      <c r="L241" s="190"/>
      <c r="M241" s="190"/>
      <c r="N241" s="190"/>
      <c r="O241" s="190"/>
      <c r="P241" s="190"/>
      <c r="Q241" s="28"/>
      <c r="R241" s="28"/>
      <c r="S241" s="28"/>
      <c r="T241" s="28"/>
      <c r="U241" s="11"/>
    </row>
    <row r="242" spans="1:21" x14ac:dyDescent="0.25">
      <c r="E242" s="220" t="s">
        <v>164</v>
      </c>
      <c r="F242" s="214">
        <v>1</v>
      </c>
      <c r="G242" s="212"/>
      <c r="H242" s="215"/>
      <c r="I242" s="212"/>
      <c r="J242" s="211">
        <f t="shared" si="28"/>
        <v>1</v>
      </c>
      <c r="K242" s="28"/>
      <c r="L242" s="190"/>
      <c r="M242" s="190"/>
      <c r="N242" s="190"/>
      <c r="O242" s="190"/>
      <c r="P242" s="190"/>
      <c r="Q242" s="28"/>
      <c r="R242" s="28"/>
      <c r="S242" s="28"/>
      <c r="T242" s="28"/>
      <c r="U242" s="11"/>
    </row>
    <row r="243" spans="1:21" x14ac:dyDescent="0.25">
      <c r="E243" s="219" t="s">
        <v>165</v>
      </c>
      <c r="F243" s="214">
        <v>1</v>
      </c>
      <c r="G243" s="212"/>
      <c r="H243" s="215"/>
      <c r="I243" s="212"/>
      <c r="J243" s="211">
        <f t="shared" si="28"/>
        <v>1</v>
      </c>
      <c r="K243" s="28"/>
      <c r="L243" s="190"/>
      <c r="M243" s="190"/>
      <c r="N243" s="190"/>
      <c r="O243" s="190"/>
      <c r="P243" s="190"/>
      <c r="Q243" s="28"/>
      <c r="R243" s="28"/>
      <c r="S243" s="28"/>
      <c r="T243" s="28"/>
      <c r="U243" s="11"/>
    </row>
    <row r="244" spans="1:21" x14ac:dyDescent="0.25">
      <c r="E244" s="220" t="s">
        <v>166</v>
      </c>
      <c r="F244" s="214">
        <v>1</v>
      </c>
      <c r="G244" s="212"/>
      <c r="H244" s="215"/>
      <c r="I244" s="212"/>
      <c r="J244" s="211">
        <f t="shared" si="28"/>
        <v>1</v>
      </c>
      <c r="K244" s="28"/>
      <c r="L244" s="190"/>
      <c r="M244" s="190"/>
      <c r="N244" s="190"/>
      <c r="O244" s="190"/>
      <c r="P244" s="190"/>
      <c r="Q244" s="28"/>
      <c r="R244" s="28"/>
      <c r="S244" s="28"/>
      <c r="T244" s="28"/>
      <c r="U244" s="11"/>
    </row>
    <row r="245" spans="1:21" x14ac:dyDescent="0.25">
      <c r="E245" s="219" t="s">
        <v>167</v>
      </c>
      <c r="F245" s="214">
        <v>1</v>
      </c>
      <c r="G245" s="212"/>
      <c r="H245" s="215"/>
      <c r="I245" s="212"/>
      <c r="J245" s="211">
        <f t="shared" si="28"/>
        <v>1</v>
      </c>
      <c r="K245" s="28"/>
      <c r="L245" s="190"/>
      <c r="M245" s="190"/>
      <c r="N245" s="190"/>
      <c r="O245" s="190"/>
      <c r="P245" s="190"/>
      <c r="Q245" s="28"/>
      <c r="R245" s="28"/>
      <c r="S245" s="28"/>
      <c r="T245" s="28"/>
      <c r="U245" s="11"/>
    </row>
    <row r="246" spans="1:21" ht="15.75" thickBot="1" x14ac:dyDescent="0.3">
      <c r="E246" s="220" t="s">
        <v>169</v>
      </c>
      <c r="F246" s="216">
        <v>1</v>
      </c>
      <c r="G246" s="213"/>
      <c r="H246" s="217"/>
      <c r="I246" s="213"/>
      <c r="J246" s="221">
        <f t="shared" si="28"/>
        <v>1</v>
      </c>
      <c r="K246" s="28"/>
      <c r="L246" s="190"/>
      <c r="M246" s="190"/>
      <c r="N246" s="190"/>
      <c r="O246" s="190"/>
      <c r="P246" s="190"/>
      <c r="Q246" s="28"/>
      <c r="R246" s="28"/>
      <c r="S246" s="28"/>
      <c r="T246" s="28"/>
      <c r="U246" s="11"/>
    </row>
    <row r="247" spans="1:21" ht="18.75" thickBot="1" x14ac:dyDescent="0.4">
      <c r="A247" s="552"/>
      <c r="B247" s="552"/>
      <c r="C247" s="552"/>
      <c r="D247" s="552"/>
      <c r="E247" s="122" t="s">
        <v>171</v>
      </c>
      <c r="F247" s="222">
        <f>+IF(SUM(F240:F246)=0,0,1)</f>
        <v>1</v>
      </c>
      <c r="G247" s="223">
        <f>+IF(SUM(G240:G246)=0,0,1)</f>
        <v>0</v>
      </c>
      <c r="H247" s="223">
        <f>+IF(SUM(H240:H246)=0,0,1)</f>
        <v>0</v>
      </c>
      <c r="I247" s="223">
        <f>+IF(SUM(I240:I246)=0,0,1)</f>
        <v>0</v>
      </c>
      <c r="J247" s="495">
        <f>IF(AND(SUM(F247:I247)&gt;=2,SUM(J240:J246)&gt;3),1,0)</f>
        <v>0</v>
      </c>
      <c r="K247" s="8"/>
      <c r="L247" s="8"/>
      <c r="M247" s="8"/>
      <c r="N247" s="8"/>
      <c r="O247" s="8"/>
      <c r="P247" s="8"/>
      <c r="Q247" s="9"/>
      <c r="R247" s="11"/>
      <c r="S247" s="11"/>
      <c r="T247" s="11"/>
      <c r="U247" s="11"/>
    </row>
    <row r="248" spans="1:21" x14ac:dyDescent="0.25">
      <c r="P248" s="11"/>
      <c r="Q248" s="11"/>
      <c r="R248" s="11"/>
      <c r="S248" s="11"/>
      <c r="T248" s="11"/>
      <c r="U248" s="11"/>
    </row>
    <row r="249" spans="1:21" ht="18.75" x14ac:dyDescent="0.3">
      <c r="E249" s="196" t="s">
        <v>209</v>
      </c>
      <c r="P249" s="11"/>
      <c r="Q249" s="11"/>
      <c r="R249" s="11"/>
      <c r="S249" s="11"/>
      <c r="T249" s="11"/>
      <c r="U249" s="11"/>
    </row>
    <row r="250" spans="1:21" ht="15.75" thickBot="1" x14ac:dyDescent="0.3">
      <c r="L250" s="509" t="s">
        <v>207</v>
      </c>
      <c r="M250" s="509"/>
      <c r="P250" s="11"/>
      <c r="Q250" s="11"/>
      <c r="R250" s="11"/>
      <c r="S250" s="11"/>
      <c r="T250" s="11"/>
      <c r="U250" s="11"/>
    </row>
    <row r="251" spans="1:21" ht="15.75" thickBot="1" x14ac:dyDescent="0.3">
      <c r="E251" t="s">
        <v>120</v>
      </c>
      <c r="F251" s="509" t="s">
        <v>178</v>
      </c>
      <c r="G251" s="509"/>
      <c r="H251" s="197" t="s">
        <v>179</v>
      </c>
      <c r="I251" s="509" t="s">
        <v>180</v>
      </c>
      <c r="J251" s="509"/>
      <c r="K251" s="198">
        <f>1</f>
        <v>1</v>
      </c>
      <c r="L251" s="510">
        <v>1</v>
      </c>
      <c r="M251" s="511"/>
      <c r="P251" s="11"/>
      <c r="Q251" s="11"/>
      <c r="R251" s="11"/>
      <c r="S251" s="11"/>
      <c r="T251" s="11"/>
      <c r="U251" s="11"/>
    </row>
    <row r="252" spans="1:21" ht="15.75" thickBot="1" x14ac:dyDescent="0.3">
      <c r="E252" t="s">
        <v>120</v>
      </c>
      <c r="F252" s="509" t="s">
        <v>183</v>
      </c>
      <c r="G252" s="509"/>
      <c r="H252" s="30" t="s">
        <v>184</v>
      </c>
      <c r="I252" s="509" t="s">
        <v>185</v>
      </c>
      <c r="J252" s="509"/>
      <c r="K252" s="198">
        <v>0</v>
      </c>
      <c r="L252" s="510">
        <v>0</v>
      </c>
      <c r="M252" s="511"/>
      <c r="P252" s="11"/>
      <c r="Q252" s="11"/>
      <c r="R252" s="11"/>
      <c r="S252" s="11"/>
      <c r="T252" s="11"/>
      <c r="U252" s="11"/>
    </row>
    <row r="253" spans="1:21" x14ac:dyDescent="0.25">
      <c r="P253" s="11"/>
      <c r="Q253" s="11"/>
      <c r="R253" s="11"/>
      <c r="S253" s="11"/>
      <c r="T253" s="11"/>
      <c r="U253" s="11"/>
    </row>
    <row r="254" spans="1:21" ht="19.5" customHeight="1" thickBot="1" x14ac:dyDescent="0.3">
      <c r="A254" s="509" t="s">
        <v>174</v>
      </c>
      <c r="B254" s="509"/>
      <c r="C254" s="509"/>
      <c r="D254" s="509"/>
      <c r="E254" s="509"/>
      <c r="F254" s="509"/>
      <c r="R254" s="9"/>
      <c r="S254" s="9"/>
      <c r="T254" s="11"/>
    </row>
    <row r="255" spans="1:21" ht="15.75" thickBot="1" x14ac:dyDescent="0.3">
      <c r="A255" s="563" t="s">
        <v>272</v>
      </c>
      <c r="B255" s="564"/>
      <c r="C255" s="564"/>
      <c r="D255" s="565"/>
      <c r="E255" s="178" t="s">
        <v>11</v>
      </c>
      <c r="F255" s="179">
        <v>1</v>
      </c>
      <c r="R255" s="7"/>
      <c r="S255" s="7"/>
      <c r="T255" s="11"/>
    </row>
    <row r="256" spans="1:21" ht="15.75" thickBot="1" x14ac:dyDescent="0.3">
      <c r="A256" s="618" t="s">
        <v>271</v>
      </c>
      <c r="B256" s="619"/>
      <c r="C256" s="619"/>
      <c r="D256" s="620"/>
      <c r="E256" s="180" t="s">
        <v>11</v>
      </c>
      <c r="F256" s="181">
        <v>1</v>
      </c>
      <c r="R256" s="8"/>
      <c r="S256" s="8"/>
    </row>
    <row r="257" spans="1:19" ht="15.75" thickBot="1" x14ac:dyDescent="0.3">
      <c r="A257" s="563" t="s">
        <v>273</v>
      </c>
      <c r="B257" s="564"/>
      <c r="C257" s="564"/>
      <c r="D257" s="565"/>
      <c r="E257" s="180" t="s">
        <v>11</v>
      </c>
      <c r="F257" s="181">
        <v>1</v>
      </c>
      <c r="R257" s="8"/>
      <c r="S257" s="8"/>
    </row>
    <row r="258" spans="1:19" ht="15.75" thickBot="1" x14ac:dyDescent="0.3">
      <c r="A258" s="568" t="s">
        <v>274</v>
      </c>
      <c r="B258" s="569"/>
      <c r="C258" s="569"/>
      <c r="D258" s="570"/>
      <c r="E258" s="199" t="s">
        <v>11</v>
      </c>
      <c r="F258" s="200">
        <v>1</v>
      </c>
      <c r="R258" s="8"/>
      <c r="S258" s="8"/>
    </row>
    <row r="259" spans="1:19" ht="15.75" thickBot="1" x14ac:dyDescent="0.3">
      <c r="A259" s="188"/>
      <c r="B259" s="188"/>
      <c r="C259" s="188"/>
      <c r="D259" s="571" t="s">
        <v>168</v>
      </c>
      <c r="E259" s="555"/>
      <c r="F259" s="189">
        <f>SUM(F255:F258)</f>
        <v>4</v>
      </c>
      <c r="R259" s="8"/>
      <c r="S259" s="8"/>
    </row>
    <row r="260" spans="1:19" x14ac:dyDescent="0.25">
      <c r="D260" t="s">
        <v>170</v>
      </c>
      <c r="L260" s="274"/>
      <c r="M260" s="274"/>
      <c r="N260" s="274"/>
      <c r="O260" s="274"/>
      <c r="P260" s="274"/>
      <c r="Q260" s="274"/>
      <c r="R260" s="562" t="s">
        <v>189</v>
      </c>
      <c r="S260" s="562"/>
    </row>
    <row r="261" spans="1:19" ht="15.75" thickBot="1" x14ac:dyDescent="0.3">
      <c r="L261" s="283"/>
      <c r="M261" s="283"/>
      <c r="N261" s="283"/>
      <c r="O261" s="283"/>
      <c r="P261" s="283"/>
      <c r="Q261" s="283"/>
      <c r="R261" s="283"/>
      <c r="S261" s="283"/>
    </row>
    <row r="262" spans="1:19" ht="15.75" thickBot="1" x14ac:dyDescent="0.3">
      <c r="A262" s="191" t="s">
        <v>190</v>
      </c>
      <c r="B262" s="192"/>
      <c r="C262" s="192"/>
      <c r="D262" s="193"/>
      <c r="E262" s="194">
        <v>1</v>
      </c>
      <c r="L262" s="283"/>
      <c r="M262" s="283"/>
      <c r="N262" s="283"/>
      <c r="O262" s="283"/>
      <c r="P262" s="283"/>
      <c r="Q262" s="283"/>
      <c r="R262" s="283"/>
      <c r="S262" s="283"/>
    </row>
    <row r="263" spans="1:19" ht="15.75" thickBot="1" x14ac:dyDescent="0.3"/>
    <row r="264" spans="1:19" ht="15.75" thickBot="1" x14ac:dyDescent="0.3">
      <c r="F264" s="553" t="s">
        <v>208</v>
      </c>
      <c r="G264" s="554"/>
      <c r="H264" s="554"/>
      <c r="I264" s="554"/>
      <c r="J264" s="555"/>
    </row>
    <row r="265" spans="1:19" ht="18.75" thickBot="1" x14ac:dyDescent="0.4">
      <c r="E265" s="209" t="s">
        <v>199</v>
      </c>
      <c r="F265" s="210" t="s">
        <v>40</v>
      </c>
      <c r="G265" s="210" t="s">
        <v>41</v>
      </c>
      <c r="H265" s="210" t="s">
        <v>42</v>
      </c>
      <c r="I265" s="210" t="s">
        <v>43</v>
      </c>
      <c r="J265" s="210" t="s">
        <v>161</v>
      </c>
    </row>
    <row r="266" spans="1:19" x14ac:dyDescent="0.25">
      <c r="E266" s="218" t="s">
        <v>177</v>
      </c>
      <c r="F266" s="214">
        <v>1</v>
      </c>
      <c r="G266" s="224">
        <v>0</v>
      </c>
      <c r="H266" s="214">
        <v>0</v>
      </c>
      <c r="I266" s="212">
        <v>0</v>
      </c>
      <c r="J266" s="211">
        <f>+IF(SUM(F266:I266)=0,0,1)</f>
        <v>1</v>
      </c>
    </row>
    <row r="267" spans="1:19" x14ac:dyDescent="0.25">
      <c r="E267" s="219" t="s">
        <v>182</v>
      </c>
      <c r="F267" s="214">
        <v>1</v>
      </c>
      <c r="G267" s="224"/>
      <c r="H267" s="214"/>
      <c r="I267" s="212"/>
      <c r="J267" s="211">
        <f t="shared" ref="J267:J269" si="29">+IF(SUM(F267:I267)=0,0,1)</f>
        <v>1</v>
      </c>
    </row>
    <row r="268" spans="1:19" x14ac:dyDescent="0.25">
      <c r="E268" s="220" t="s">
        <v>187</v>
      </c>
      <c r="F268" s="214">
        <v>1</v>
      </c>
      <c r="G268" s="224"/>
      <c r="H268" s="214"/>
      <c r="I268" s="212"/>
      <c r="J268" s="211">
        <f t="shared" si="29"/>
        <v>1</v>
      </c>
    </row>
    <row r="269" spans="1:19" ht="15.75" thickBot="1" x14ac:dyDescent="0.3">
      <c r="E269" s="219" t="s">
        <v>188</v>
      </c>
      <c r="F269" s="216">
        <v>1</v>
      </c>
      <c r="G269" s="225"/>
      <c r="H269" s="216"/>
      <c r="I269" s="213"/>
      <c r="J269" s="221">
        <f t="shared" si="29"/>
        <v>1</v>
      </c>
    </row>
    <row r="270" spans="1:19" ht="18.75" thickBot="1" x14ac:dyDescent="0.4">
      <c r="A270" s="552"/>
      <c r="B270" s="552"/>
      <c r="C270" s="552"/>
      <c r="D270" s="552"/>
      <c r="E270" s="122" t="s">
        <v>171</v>
      </c>
      <c r="F270" s="222">
        <f>+IF(SUM(F266:F269)=0,0,1)</f>
        <v>1</v>
      </c>
      <c r="G270" s="222">
        <f t="shared" ref="G270:I270" si="30">+IF(SUM(G266:G269)=0,0,1)</f>
        <v>0</v>
      </c>
      <c r="H270" s="222">
        <f t="shared" si="30"/>
        <v>0</v>
      </c>
      <c r="I270" s="223">
        <f t="shared" si="30"/>
        <v>0</v>
      </c>
      <c r="J270" s="495">
        <f>IF(AND(SUM(F270:I270)&gt;=2,SUM(J266:J269)&gt;3),1,0)</f>
        <v>0</v>
      </c>
    </row>
    <row r="271" spans="1:19" x14ac:dyDescent="0.25">
      <c r="A271" s="195"/>
      <c r="B271" s="195"/>
      <c r="C271" s="195"/>
      <c r="D271" s="195"/>
      <c r="E271" s="7"/>
      <c r="F271" s="195"/>
      <c r="G271" s="195"/>
      <c r="H271" s="195"/>
      <c r="I271" s="226"/>
      <c r="J271" s="227"/>
      <c r="K271" s="66"/>
    </row>
    <row r="272" spans="1:19" ht="18.75" x14ac:dyDescent="0.3">
      <c r="A272" s="195"/>
      <c r="B272" s="195"/>
      <c r="C272" s="195"/>
      <c r="D272" s="195"/>
      <c r="E272" s="196" t="s">
        <v>210</v>
      </c>
    </row>
    <row r="273" spans="1:13" ht="15.75" thickBot="1" x14ac:dyDescent="0.3">
      <c r="A273" s="195"/>
      <c r="B273" s="195"/>
      <c r="C273" s="195"/>
      <c r="D273" s="195"/>
      <c r="L273" s="509" t="s">
        <v>211</v>
      </c>
      <c r="M273" s="509"/>
    </row>
    <row r="274" spans="1:13" ht="15.75" thickBot="1" x14ac:dyDescent="0.3">
      <c r="A274" s="195"/>
      <c r="B274" s="195"/>
      <c r="C274" s="195"/>
      <c r="D274" s="195"/>
      <c r="E274" t="s">
        <v>120</v>
      </c>
      <c r="F274" s="509" t="s">
        <v>178</v>
      </c>
      <c r="G274" s="509"/>
      <c r="H274" s="197" t="s">
        <v>179</v>
      </c>
      <c r="I274" s="509" t="s">
        <v>180</v>
      </c>
      <c r="J274" s="509"/>
      <c r="K274" s="198">
        <f>1</f>
        <v>1</v>
      </c>
      <c r="L274" s="510">
        <v>1</v>
      </c>
      <c r="M274" s="511"/>
    </row>
    <row r="275" spans="1:13" ht="15.75" thickBot="1" x14ac:dyDescent="0.3">
      <c r="A275" s="195"/>
      <c r="B275" s="195"/>
      <c r="C275" s="195"/>
      <c r="D275" s="195"/>
      <c r="E275" t="s">
        <v>120</v>
      </c>
      <c r="F275" s="509" t="s">
        <v>183</v>
      </c>
      <c r="G275" s="509"/>
      <c r="H275" s="30" t="s">
        <v>184</v>
      </c>
      <c r="I275" s="509" t="s">
        <v>185</v>
      </c>
      <c r="J275" s="509"/>
      <c r="K275" s="198">
        <v>0</v>
      </c>
      <c r="L275" s="510">
        <v>0</v>
      </c>
      <c r="M275" s="511"/>
    </row>
    <row r="276" spans="1:13" x14ac:dyDescent="0.25">
      <c r="A276" s="195"/>
      <c r="B276" s="195"/>
      <c r="C276" s="195"/>
      <c r="D276" s="195"/>
      <c r="E276" s="66"/>
      <c r="F276" s="228"/>
      <c r="G276" s="228"/>
      <c r="H276" s="229"/>
      <c r="I276" s="228"/>
      <c r="J276" s="228"/>
      <c r="K276" s="230"/>
      <c r="L276" s="231"/>
      <c r="M276" s="231"/>
    </row>
    <row r="277" spans="1:13" ht="15.75" thickBot="1" x14ac:dyDescent="0.3">
      <c r="A277" s="509" t="s">
        <v>212</v>
      </c>
      <c r="B277" s="509"/>
      <c r="C277" s="509"/>
      <c r="D277" s="509"/>
      <c r="E277" s="509"/>
      <c r="F277" s="509"/>
      <c r="G277" s="228"/>
      <c r="H277" s="229"/>
      <c r="I277" s="228"/>
      <c r="J277" s="228"/>
      <c r="K277" s="230"/>
      <c r="L277" s="231"/>
      <c r="M277" s="231"/>
    </row>
    <row r="278" spans="1:13" x14ac:dyDescent="0.25">
      <c r="A278" s="195"/>
      <c r="B278" s="195"/>
      <c r="C278" s="195"/>
      <c r="D278" s="195"/>
      <c r="E278" s="66"/>
      <c r="F278" s="228"/>
      <c r="G278" s="228"/>
      <c r="H278" s="229"/>
      <c r="I278" s="228"/>
      <c r="J278" s="228"/>
      <c r="K278" s="230"/>
      <c r="L278" s="231"/>
      <c r="M278" s="231"/>
    </row>
    <row r="279" spans="1:13" ht="18.75" x14ac:dyDescent="0.3">
      <c r="E279" s="196" t="s">
        <v>191</v>
      </c>
    </row>
    <row r="280" spans="1:13" ht="15.75" thickBot="1" x14ac:dyDescent="0.3">
      <c r="L280" s="509" t="s">
        <v>192</v>
      </c>
      <c r="M280" s="509"/>
    </row>
    <row r="281" spans="1:13" ht="15.75" thickBot="1" x14ac:dyDescent="0.3">
      <c r="E281" t="s">
        <v>120</v>
      </c>
      <c r="F281" s="177" t="s">
        <v>172</v>
      </c>
      <c r="G281" s="177"/>
      <c r="H281" s="197" t="s">
        <v>179</v>
      </c>
      <c r="I281" s="509" t="s">
        <v>189</v>
      </c>
      <c r="J281" s="509"/>
      <c r="K281" s="198">
        <f>1</f>
        <v>1</v>
      </c>
      <c r="L281" s="510">
        <v>1</v>
      </c>
      <c r="M281" s="511"/>
    </row>
    <row r="282" spans="1:13" ht="15.75" thickBot="1" x14ac:dyDescent="0.3">
      <c r="E282" t="s">
        <v>120</v>
      </c>
      <c r="F282" s="177" t="s">
        <v>172</v>
      </c>
      <c r="G282" s="177"/>
      <c r="H282" s="30" t="s">
        <v>184</v>
      </c>
      <c r="I282" s="509" t="s">
        <v>189</v>
      </c>
      <c r="J282" s="509"/>
      <c r="K282" s="198">
        <v>0</v>
      </c>
      <c r="L282" s="510">
        <v>0</v>
      </c>
      <c r="M282" s="511"/>
    </row>
    <row r="285" spans="1:13" ht="15.75" thickBot="1" x14ac:dyDescent="0.3"/>
    <row r="286" spans="1:13" s="258" customFormat="1" ht="15.75" thickBot="1" x14ac:dyDescent="0.3">
      <c r="A286" s="67" t="s">
        <v>66</v>
      </c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2" t="s">
        <v>0</v>
      </c>
      <c r="M286" s="468" t="s">
        <v>0</v>
      </c>
    </row>
    <row r="287" spans="1:13" s="258" customFormat="1" x14ac:dyDescent="0.25">
      <c r="A287" s="50"/>
      <c r="B287" s="18"/>
      <c r="C287" s="18"/>
      <c r="D287" s="18"/>
      <c r="E287" s="18"/>
      <c r="F287" s="244" t="s">
        <v>67</v>
      </c>
      <c r="G287" s="566" t="s">
        <v>269</v>
      </c>
      <c r="H287" s="566"/>
      <c r="I287" s="566"/>
      <c r="J287" s="566"/>
      <c r="K287" s="566"/>
      <c r="L287" s="245" t="s">
        <v>11</v>
      </c>
      <c r="M287" s="469">
        <v>1</v>
      </c>
    </row>
    <row r="288" spans="1:13" s="258" customFormat="1" ht="15.75" thickBot="1" x14ac:dyDescent="0.3">
      <c r="A288" s="68"/>
      <c r="B288" s="18"/>
      <c r="C288" s="18"/>
      <c r="D288" s="18"/>
      <c r="E288" s="18"/>
      <c r="F288" s="248" t="s">
        <v>68</v>
      </c>
      <c r="G288" s="567" t="s">
        <v>69</v>
      </c>
      <c r="H288" s="567"/>
      <c r="I288" s="567"/>
      <c r="J288" s="567"/>
      <c r="K288" s="249"/>
      <c r="L288" s="245" t="s">
        <v>11</v>
      </c>
      <c r="M288" s="470">
        <v>1</v>
      </c>
    </row>
    <row r="289" spans="1:14" s="258" customFormat="1" x14ac:dyDescent="0.25">
      <c r="A289" s="50"/>
      <c r="B289" s="18"/>
      <c r="C289" s="18"/>
      <c r="D289" s="18"/>
      <c r="E289" s="18"/>
      <c r="F289" s="244" t="s">
        <v>70</v>
      </c>
      <c r="G289" s="566" t="s">
        <v>71</v>
      </c>
      <c r="H289" s="566"/>
      <c r="I289" s="566"/>
      <c r="J289" s="566"/>
      <c r="K289" s="566"/>
      <c r="L289" s="245" t="s">
        <v>11</v>
      </c>
      <c r="M289" s="470">
        <v>1</v>
      </c>
      <c r="N289" s="472" t="s">
        <v>5</v>
      </c>
    </row>
    <row r="290" spans="1:14" s="258" customFormat="1" ht="15.75" thickBot="1" x14ac:dyDescent="0.3">
      <c r="A290" s="55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31" t="s">
        <v>245</v>
      </c>
      <c r="M290" s="471">
        <f>SUM(M287:M289)</f>
        <v>3</v>
      </c>
      <c r="N290" s="208">
        <f>+IF(M290&lt;3,0,1)</f>
        <v>1</v>
      </c>
    </row>
    <row r="291" spans="1:14" s="258" customFormat="1" x14ac:dyDescent="0.25"/>
    <row r="292" spans="1:14" s="258" customFormat="1" ht="15.75" thickBot="1" x14ac:dyDescent="0.3"/>
    <row r="293" spans="1:14" s="258" customFormat="1" ht="15.75" thickBot="1" x14ac:dyDescent="0.3">
      <c r="A293" s="76" t="s">
        <v>72</v>
      </c>
      <c r="B293" s="43"/>
      <c r="C293" s="43"/>
      <c r="D293" s="43"/>
      <c r="E293" s="43"/>
      <c r="F293" s="43"/>
      <c r="G293" s="43"/>
      <c r="H293" s="43"/>
      <c r="I293" s="43"/>
      <c r="J293" s="43"/>
      <c r="K293" s="45"/>
      <c r="L293" s="2" t="s">
        <v>0</v>
      </c>
      <c r="M293" s="468" t="s">
        <v>0</v>
      </c>
    </row>
    <row r="294" spans="1:14" s="258" customFormat="1" x14ac:dyDescent="0.25">
      <c r="A294" s="50"/>
      <c r="B294" s="18"/>
      <c r="C294" s="18"/>
      <c r="D294" s="18"/>
      <c r="E294" s="18"/>
      <c r="F294" s="296" t="s">
        <v>74</v>
      </c>
      <c r="G294" s="556" t="s">
        <v>75</v>
      </c>
      <c r="H294" s="556"/>
      <c r="I294" s="556"/>
      <c r="J294" s="556"/>
      <c r="K294" s="557"/>
      <c r="L294" s="233" t="s">
        <v>11</v>
      </c>
      <c r="M294" s="469">
        <v>1</v>
      </c>
    </row>
    <row r="295" spans="1:14" s="258" customFormat="1" x14ac:dyDescent="0.25">
      <c r="A295" s="82"/>
      <c r="B295" s="18"/>
      <c r="C295" s="18"/>
      <c r="D295" s="18"/>
      <c r="E295" s="18"/>
      <c r="F295" s="297" t="s">
        <v>76</v>
      </c>
      <c r="G295" s="558" t="s">
        <v>77</v>
      </c>
      <c r="H295" s="558"/>
      <c r="I295" s="558"/>
      <c r="J295" s="558"/>
      <c r="K295" s="559"/>
      <c r="L295" s="233" t="s">
        <v>11</v>
      </c>
      <c r="M295" s="470">
        <v>1</v>
      </c>
    </row>
    <row r="296" spans="1:14" s="258" customFormat="1" x14ac:dyDescent="0.25">
      <c r="A296" s="50"/>
      <c r="B296" s="18"/>
      <c r="C296" s="18"/>
      <c r="D296" s="18"/>
      <c r="E296" s="18"/>
      <c r="F296" s="296" t="s">
        <v>78</v>
      </c>
      <c r="G296" s="556" t="s">
        <v>79</v>
      </c>
      <c r="H296" s="556"/>
      <c r="I296" s="556"/>
      <c r="J296" s="556"/>
      <c r="K296" s="557"/>
      <c r="L296" s="233" t="s">
        <v>11</v>
      </c>
      <c r="M296" s="470">
        <v>1</v>
      </c>
    </row>
    <row r="297" spans="1:14" s="258" customFormat="1" x14ac:dyDescent="0.25">
      <c r="A297" s="50"/>
      <c r="B297" s="18"/>
      <c r="C297" s="18"/>
      <c r="D297" s="18"/>
      <c r="E297" s="18"/>
      <c r="F297" s="297" t="s">
        <v>80</v>
      </c>
      <c r="G297" s="558" t="s">
        <v>81</v>
      </c>
      <c r="H297" s="558"/>
      <c r="I297" s="558"/>
      <c r="J297" s="558"/>
      <c r="K297" s="559"/>
      <c r="L297" s="233" t="s">
        <v>11</v>
      </c>
      <c r="M297" s="469">
        <v>1</v>
      </c>
    </row>
    <row r="298" spans="1:14" s="258" customFormat="1" x14ac:dyDescent="0.25">
      <c r="A298" s="50"/>
      <c r="B298" s="18"/>
      <c r="C298" s="18"/>
      <c r="D298" s="18"/>
      <c r="E298" s="18"/>
      <c r="F298" s="296" t="s">
        <v>82</v>
      </c>
      <c r="G298" s="556" t="s">
        <v>243</v>
      </c>
      <c r="H298" s="556"/>
      <c r="I298" s="556"/>
      <c r="J298" s="556"/>
      <c r="K298" s="557"/>
      <c r="L298" s="233" t="s">
        <v>11</v>
      </c>
      <c r="M298" s="470">
        <v>1</v>
      </c>
    </row>
    <row r="299" spans="1:14" s="258" customFormat="1" ht="15.75" thickBot="1" x14ac:dyDescent="0.3">
      <c r="A299" s="50"/>
      <c r="B299" s="18"/>
      <c r="C299" s="18"/>
      <c r="D299" s="18"/>
      <c r="E299" s="18"/>
      <c r="F299" s="297" t="s">
        <v>83</v>
      </c>
      <c r="G299" s="558" t="s">
        <v>84</v>
      </c>
      <c r="H299" s="558"/>
      <c r="I299" s="558"/>
      <c r="J299" s="558"/>
      <c r="K299" s="559"/>
      <c r="L299" s="233" t="s">
        <v>11</v>
      </c>
      <c r="M299" s="470">
        <v>1</v>
      </c>
    </row>
    <row r="300" spans="1:14" s="258" customFormat="1" x14ac:dyDescent="0.25">
      <c r="A300" s="50"/>
      <c r="B300" s="18"/>
      <c r="C300" s="18"/>
      <c r="D300" s="18"/>
      <c r="E300" s="18"/>
      <c r="F300" s="296" t="s">
        <v>85</v>
      </c>
      <c r="G300" s="556" t="s">
        <v>86</v>
      </c>
      <c r="H300" s="556"/>
      <c r="I300" s="556"/>
      <c r="J300" s="556"/>
      <c r="K300" s="557"/>
      <c r="L300" s="233" t="s">
        <v>11</v>
      </c>
      <c r="M300" s="470">
        <v>1</v>
      </c>
      <c r="N300" s="472" t="s">
        <v>73</v>
      </c>
    </row>
    <row r="301" spans="1:14" s="258" customFormat="1" ht="15.75" thickBot="1" x14ac:dyDescent="0.3">
      <c r="A301" s="55"/>
      <c r="B301" s="56"/>
      <c r="C301" s="56"/>
      <c r="D301" s="56"/>
      <c r="E301" s="56"/>
      <c r="F301" s="88"/>
      <c r="G301" s="58"/>
      <c r="H301" s="89"/>
      <c r="I301" s="59"/>
      <c r="J301" s="59"/>
      <c r="K301" s="62"/>
      <c r="L301" s="31" t="s">
        <v>245</v>
      </c>
      <c r="M301" s="471">
        <f>SUM(M294:M300)</f>
        <v>7</v>
      </c>
      <c r="N301" s="208">
        <f>+IF(M301&lt;7,0,1)</f>
        <v>1</v>
      </c>
    </row>
    <row r="302" spans="1:14" s="258" customFormat="1" ht="15.75" thickBot="1" x14ac:dyDescent="0.3"/>
    <row r="303" spans="1:14" s="258" customFormat="1" ht="15.75" thickBot="1" x14ac:dyDescent="0.3">
      <c r="A303" s="560" t="s">
        <v>87</v>
      </c>
      <c r="B303" s="561"/>
      <c r="C303" s="561"/>
      <c r="D303" s="561"/>
      <c r="E303" s="561"/>
      <c r="F303" s="456"/>
      <c r="G303" s="94"/>
      <c r="H303" s="95"/>
      <c r="I303" s="95"/>
      <c r="J303" s="95"/>
      <c r="K303" s="45"/>
      <c r="L303" s="2" t="s">
        <v>0</v>
      </c>
      <c r="M303" s="468" t="s">
        <v>0</v>
      </c>
    </row>
    <row r="304" spans="1:14" s="258" customFormat="1" x14ac:dyDescent="0.25">
      <c r="A304" s="50"/>
      <c r="B304" s="99"/>
      <c r="C304" s="100"/>
      <c r="D304" s="101"/>
      <c r="E304" s="101"/>
      <c r="F304" s="457" t="s">
        <v>89</v>
      </c>
      <c r="G304" s="102" t="s">
        <v>90</v>
      </c>
      <c r="H304" s="105"/>
      <c r="I304" s="460"/>
      <c r="J304" s="461"/>
      <c r="K304" s="452"/>
      <c r="L304" s="15" t="s">
        <v>11</v>
      </c>
      <c r="M304" s="469">
        <v>1</v>
      </c>
    </row>
    <row r="305" spans="1:21" s="258" customFormat="1" x14ac:dyDescent="0.25">
      <c r="A305" s="82"/>
      <c r="B305" s="18"/>
      <c r="C305" s="18"/>
      <c r="D305" s="18"/>
      <c r="E305" s="18"/>
      <c r="F305" s="458" t="s">
        <v>91</v>
      </c>
      <c r="G305" s="539" t="s">
        <v>92</v>
      </c>
      <c r="H305" s="539"/>
      <c r="I305" s="539"/>
      <c r="J305" s="539"/>
      <c r="K305" s="453"/>
      <c r="L305" s="15" t="s">
        <v>11</v>
      </c>
      <c r="M305" s="470">
        <v>1</v>
      </c>
    </row>
    <row r="306" spans="1:21" s="258" customFormat="1" ht="15.75" thickBot="1" x14ac:dyDescent="0.3">
      <c r="A306" s="82"/>
      <c r="B306" s="18"/>
      <c r="C306" s="18"/>
      <c r="D306" s="18"/>
      <c r="E306" s="18"/>
      <c r="F306" s="457" t="s">
        <v>93</v>
      </c>
      <c r="G306" s="102" t="s">
        <v>94</v>
      </c>
      <c r="H306" s="105"/>
      <c r="I306" s="460"/>
      <c r="J306" s="461"/>
      <c r="K306" s="454"/>
      <c r="L306" s="15" t="s">
        <v>11</v>
      </c>
      <c r="M306" s="470">
        <v>1</v>
      </c>
    </row>
    <row r="307" spans="1:21" s="258" customFormat="1" x14ac:dyDescent="0.25">
      <c r="A307" s="82"/>
      <c r="B307" s="18"/>
      <c r="C307" s="18"/>
      <c r="D307" s="18"/>
      <c r="E307" s="18"/>
      <c r="F307" s="458" t="s">
        <v>95</v>
      </c>
      <c r="G307" s="450" t="s">
        <v>96</v>
      </c>
      <c r="H307" s="451"/>
      <c r="I307" s="462"/>
      <c r="J307" s="463"/>
      <c r="K307" s="455"/>
      <c r="L307" s="15" t="s">
        <v>11</v>
      </c>
      <c r="M307" s="469">
        <v>1</v>
      </c>
      <c r="N307" s="473" t="s">
        <v>88</v>
      </c>
    </row>
    <row r="308" spans="1:21" s="258" customFormat="1" ht="15.75" thickBot="1" x14ac:dyDescent="0.3">
      <c r="A308" s="108"/>
      <c r="B308" s="56"/>
      <c r="C308" s="56"/>
      <c r="D308" s="56"/>
      <c r="E308" s="56"/>
      <c r="F308" s="459"/>
      <c r="G308" s="270"/>
      <c r="H308" s="56"/>
      <c r="I308" s="57"/>
      <c r="J308" s="58"/>
      <c r="K308" s="109"/>
      <c r="L308" s="31" t="s">
        <v>245</v>
      </c>
      <c r="M308" s="471">
        <f>SUM(M304:M307)</f>
        <v>4</v>
      </c>
      <c r="N308" s="208">
        <f>+IF(M308&lt;4,0,1)</f>
        <v>1</v>
      </c>
    </row>
    <row r="309" spans="1:21" s="258" customFormat="1" x14ac:dyDescent="0.25"/>
    <row r="310" spans="1:21" ht="15.75" thickBot="1" x14ac:dyDescent="0.3"/>
    <row r="311" spans="1:21" ht="33.75" customHeight="1" thickBot="1" x14ac:dyDescent="0.3">
      <c r="A311" s="111"/>
      <c r="B311" s="18"/>
      <c r="C311" s="18"/>
      <c r="D311" s="18"/>
      <c r="E311" s="18"/>
      <c r="F311" s="18"/>
      <c r="G311" s="64"/>
      <c r="H311" s="18"/>
      <c r="I311" s="63"/>
      <c r="J311" s="119"/>
      <c r="K311" s="119"/>
      <c r="L311" s="119"/>
      <c r="M311" s="489" t="s">
        <v>193</v>
      </c>
      <c r="N311" s="490" t="s">
        <v>192</v>
      </c>
      <c r="O311" s="491" t="s">
        <v>246</v>
      </c>
      <c r="P311" s="489" t="s">
        <v>55</v>
      </c>
      <c r="Q311" s="492" t="s">
        <v>6</v>
      </c>
      <c r="R311" s="259"/>
    </row>
    <row r="312" spans="1:21" ht="15.75" customHeight="1" x14ac:dyDescent="0.25">
      <c r="A312" s="586" t="s">
        <v>194</v>
      </c>
      <c r="B312" s="587"/>
      <c r="C312" s="587"/>
      <c r="D312" s="587"/>
      <c r="E312" s="587"/>
      <c r="F312" s="480"/>
      <c r="G312" s="481" t="s">
        <v>275</v>
      </c>
      <c r="H312" s="481"/>
      <c r="I312" s="481"/>
      <c r="J312" s="481"/>
      <c r="K312" s="128"/>
      <c r="L312" s="482"/>
      <c r="M312" s="483">
        <f>M149</f>
        <v>7.1052631578947363</v>
      </c>
      <c r="N312" s="411">
        <f>IF(AND(J185=1,J208=1),1,0)</f>
        <v>0</v>
      </c>
      <c r="O312" s="484">
        <f>M312*N312</f>
        <v>0</v>
      </c>
      <c r="P312" s="592">
        <f>(O317/5)</f>
        <v>4.7592592592592595</v>
      </c>
      <c r="Q312" s="583" t="str">
        <f>+IF(P312&lt;=8,"PENALIZACIÓN","ACEPTABLE")</f>
        <v>PENALIZACIÓN</v>
      </c>
      <c r="R312" s="275" t="s">
        <v>104</v>
      </c>
      <c r="S312" s="134" t="s">
        <v>105</v>
      </c>
    </row>
    <row r="313" spans="1:21" ht="15.75" customHeight="1" x14ac:dyDescent="0.25">
      <c r="A313" s="588"/>
      <c r="B313" s="589"/>
      <c r="C313" s="589"/>
      <c r="D313" s="589"/>
      <c r="E313" s="589"/>
      <c r="F313" s="285"/>
      <c r="G313" s="539" t="s">
        <v>276</v>
      </c>
      <c r="H313" s="539"/>
      <c r="I313" s="539"/>
      <c r="J313" s="539"/>
      <c r="K313" s="539"/>
      <c r="L313" s="539"/>
      <c r="M313" s="477">
        <f>M150</f>
        <v>0</v>
      </c>
      <c r="N313" s="396">
        <f>IF(AND(J247=1,J270=1),1,0)</f>
        <v>0</v>
      </c>
      <c r="O313" s="284">
        <f>M313*N313</f>
        <v>0</v>
      </c>
      <c r="P313" s="593"/>
      <c r="Q313" s="584"/>
      <c r="R313" s="467" t="s">
        <v>106</v>
      </c>
      <c r="S313" s="141" t="s">
        <v>107</v>
      </c>
    </row>
    <row r="314" spans="1:21" x14ac:dyDescent="0.25">
      <c r="A314" s="588"/>
      <c r="B314" s="589"/>
      <c r="C314" s="589"/>
      <c r="D314" s="589"/>
      <c r="E314" s="589"/>
      <c r="F314" s="479"/>
      <c r="G314" s="478" t="s">
        <v>277</v>
      </c>
      <c r="H314" s="478"/>
      <c r="I314" s="478"/>
      <c r="J314" s="478"/>
      <c r="K314" s="478"/>
      <c r="L314" s="478"/>
      <c r="M314" s="477">
        <f>M151</f>
        <v>7.5</v>
      </c>
      <c r="N314" s="396">
        <f>$N$290</f>
        <v>1</v>
      </c>
      <c r="O314" s="284">
        <f>M314</f>
        <v>7.5</v>
      </c>
      <c r="P314" s="593"/>
      <c r="Q314" s="584"/>
      <c r="R314" s="275" t="s">
        <v>214</v>
      </c>
      <c r="S314" s="148" t="s">
        <v>108</v>
      </c>
    </row>
    <row r="315" spans="1:21" ht="15.75" customHeight="1" x14ac:dyDescent="0.25">
      <c r="A315" s="588"/>
      <c r="B315" s="589"/>
      <c r="C315" s="589"/>
      <c r="D315" s="589"/>
      <c r="E315" s="589"/>
      <c r="F315" s="285"/>
      <c r="G315" s="539" t="s">
        <v>278</v>
      </c>
      <c r="H315" s="539"/>
      <c r="I315" s="539"/>
      <c r="J315" s="539"/>
      <c r="K315" s="539"/>
      <c r="L315" s="539"/>
      <c r="M315" s="477">
        <f>M152</f>
        <v>6.2962962962962967</v>
      </c>
      <c r="N315" s="396">
        <f>$N$301</f>
        <v>1</v>
      </c>
      <c r="O315" s="476">
        <f t="shared" ref="O315:O316" si="31">M315</f>
        <v>6.2962962962962967</v>
      </c>
      <c r="P315" s="593"/>
      <c r="Q315" s="584"/>
      <c r="R315" s="275" t="s">
        <v>213</v>
      </c>
      <c r="S315" s="150" t="s">
        <v>109</v>
      </c>
    </row>
    <row r="316" spans="1:21" ht="15.75" thickBot="1" x14ac:dyDescent="0.3">
      <c r="A316" s="590"/>
      <c r="B316" s="591"/>
      <c r="C316" s="591"/>
      <c r="D316" s="591"/>
      <c r="E316" s="591"/>
      <c r="F316" s="485"/>
      <c r="G316" s="486" t="s">
        <v>110</v>
      </c>
      <c r="H316" s="486"/>
      <c r="I316" s="486"/>
      <c r="J316" s="486"/>
      <c r="K316" s="486"/>
      <c r="L316" s="486"/>
      <c r="M316" s="487">
        <f>M153</f>
        <v>10</v>
      </c>
      <c r="N316" s="412">
        <f>$N$308</f>
        <v>1</v>
      </c>
      <c r="O316" s="488">
        <f t="shared" si="31"/>
        <v>10</v>
      </c>
      <c r="P316" s="594"/>
      <c r="Q316" s="585"/>
      <c r="R316" s="275" t="s">
        <v>111</v>
      </c>
      <c r="S316" s="156" t="s">
        <v>112</v>
      </c>
    </row>
    <row r="317" spans="1:21" ht="15.75" thickBot="1" x14ac:dyDescent="0.3">
      <c r="A317" s="111"/>
      <c r="B317" s="18"/>
      <c r="C317" s="18"/>
      <c r="D317" s="18"/>
      <c r="E317" s="18"/>
      <c r="F317" s="18"/>
      <c r="G317" s="119"/>
      <c r="H317" s="157"/>
      <c r="I317" s="65"/>
      <c r="J317" s="65"/>
      <c r="K317" s="157"/>
      <c r="L317" s="158"/>
      <c r="M317" s="65"/>
      <c r="N317" s="474" t="s">
        <v>195</v>
      </c>
      <c r="O317" s="475">
        <f>SUM(O312:O316)</f>
        <v>23.796296296296298</v>
      </c>
      <c r="P317" s="18"/>
      <c r="Q317" s="51"/>
      <c r="R317" s="18"/>
    </row>
    <row r="318" spans="1:21" x14ac:dyDescent="0.25">
      <c r="D318" s="111"/>
      <c r="E318" s="18"/>
      <c r="F318" s="18"/>
      <c r="G318" s="18"/>
      <c r="H318" s="18"/>
      <c r="I318" s="18"/>
      <c r="J318" s="119"/>
      <c r="K318" s="157"/>
      <c r="L318" s="65"/>
      <c r="M318" s="65"/>
      <c r="N318" s="157"/>
      <c r="O318" s="158"/>
      <c r="P318" s="65"/>
      <c r="Q318" s="72"/>
      <c r="R318" s="159"/>
      <c r="S318" s="18"/>
      <c r="T318" s="51"/>
      <c r="U318" s="18"/>
    </row>
    <row r="321" spans="27:28" ht="15.75" thickBot="1" x14ac:dyDescent="0.3"/>
    <row r="322" spans="27:28" x14ac:dyDescent="0.25">
      <c r="AA322" s="497" t="s">
        <v>104</v>
      </c>
      <c r="AB322" s="498" t="s">
        <v>105</v>
      </c>
    </row>
    <row r="323" spans="27:28" x14ac:dyDescent="0.25">
      <c r="AA323" s="499" t="s">
        <v>106</v>
      </c>
      <c r="AB323" s="500" t="s">
        <v>107</v>
      </c>
    </row>
    <row r="324" spans="27:28" x14ac:dyDescent="0.25">
      <c r="AA324" s="501" t="s">
        <v>244</v>
      </c>
      <c r="AB324" s="502" t="s">
        <v>108</v>
      </c>
    </row>
    <row r="325" spans="27:28" x14ac:dyDescent="0.25">
      <c r="AA325" s="501" t="s">
        <v>213</v>
      </c>
      <c r="AB325" s="503" t="s">
        <v>109</v>
      </c>
    </row>
    <row r="326" spans="27:28" ht="15.75" thickBot="1" x14ac:dyDescent="0.3">
      <c r="AA326" s="504" t="s">
        <v>111</v>
      </c>
      <c r="AB326" s="505" t="s">
        <v>112</v>
      </c>
    </row>
  </sheetData>
  <mergeCells count="154">
    <mergeCell ref="F202:J202"/>
    <mergeCell ref="A208:D208"/>
    <mergeCell ref="L211:M211"/>
    <mergeCell ref="F212:G212"/>
    <mergeCell ref="I212:J212"/>
    <mergeCell ref="L212:M212"/>
    <mergeCell ref="F213:G213"/>
    <mergeCell ref="I213:J213"/>
    <mergeCell ref="L213:M213"/>
    <mergeCell ref="A185:D185"/>
    <mergeCell ref="L188:M188"/>
    <mergeCell ref="F189:G189"/>
    <mergeCell ref="I189:J189"/>
    <mergeCell ref="L189:M189"/>
    <mergeCell ref="F190:G190"/>
    <mergeCell ref="I190:J190"/>
    <mergeCell ref="L190:M190"/>
    <mergeCell ref="R198:S198"/>
    <mergeCell ref="G313:L313"/>
    <mergeCell ref="G315:L315"/>
    <mergeCell ref="A161:F161"/>
    <mergeCell ref="A163:F163"/>
    <mergeCell ref="A164:D164"/>
    <mergeCell ref="A165:D165"/>
    <mergeCell ref="A166:D166"/>
    <mergeCell ref="A167:D167"/>
    <mergeCell ref="D171:E171"/>
    <mergeCell ref="A192:F192"/>
    <mergeCell ref="A193:D193"/>
    <mergeCell ref="A194:D194"/>
    <mergeCell ref="A195:D195"/>
    <mergeCell ref="A196:D196"/>
    <mergeCell ref="D197:E197"/>
    <mergeCell ref="A215:F215"/>
    <mergeCell ref="L218:M218"/>
    <mergeCell ref="I219:J219"/>
    <mergeCell ref="L219:M219"/>
    <mergeCell ref="I220:J220"/>
    <mergeCell ref="L220:M220"/>
    <mergeCell ref="G305:J305"/>
    <mergeCell ref="G294:K294"/>
    <mergeCell ref="G295:K295"/>
    <mergeCell ref="R9:S9"/>
    <mergeCell ref="R13:S13"/>
    <mergeCell ref="G19:I19"/>
    <mergeCell ref="J19:K19"/>
    <mergeCell ref="Q312:Q316"/>
    <mergeCell ref="A312:E316"/>
    <mergeCell ref="P312:P316"/>
    <mergeCell ref="Q47:R47"/>
    <mergeCell ref="A69:B96"/>
    <mergeCell ref="A100:B115"/>
    <mergeCell ref="A225:F225"/>
    <mergeCell ref="A223:F223"/>
    <mergeCell ref="P32:P33"/>
    <mergeCell ref="R129:S129"/>
    <mergeCell ref="G130:K130"/>
    <mergeCell ref="A139:E139"/>
    <mergeCell ref="R139:S139"/>
    <mergeCell ref="A30:B30"/>
    <mergeCell ref="A31:B31"/>
    <mergeCell ref="A37:B37"/>
    <mergeCell ref="A38:B38"/>
    <mergeCell ref="A159:T159"/>
    <mergeCell ref="F275:G275"/>
    <mergeCell ref="G152:L152"/>
    <mergeCell ref="N32:O33"/>
    <mergeCell ref="T130:T137"/>
    <mergeCell ref="G131:K131"/>
    <mergeCell ref="G132:K132"/>
    <mergeCell ref="G133:K133"/>
    <mergeCell ref="G134:K134"/>
    <mergeCell ref="G135:K135"/>
    <mergeCell ref="G136:K136"/>
    <mergeCell ref="R136:S136"/>
    <mergeCell ref="G57:I57"/>
    <mergeCell ref="R123:S123"/>
    <mergeCell ref="G124:K124"/>
    <mergeCell ref="T124:T127"/>
    <mergeCell ref="G125:J125"/>
    <mergeCell ref="G126:K126"/>
    <mergeCell ref="R126:S126"/>
    <mergeCell ref="G296:K296"/>
    <mergeCell ref="G297:K297"/>
    <mergeCell ref="G298:K298"/>
    <mergeCell ref="G299:K299"/>
    <mergeCell ref="G300:K300"/>
    <mergeCell ref="A303:E303"/>
    <mergeCell ref="Q234:R234"/>
    <mergeCell ref="A247:D247"/>
    <mergeCell ref="A255:D255"/>
    <mergeCell ref="A254:F254"/>
    <mergeCell ref="F238:J238"/>
    <mergeCell ref="L250:M250"/>
    <mergeCell ref="F251:G251"/>
    <mergeCell ref="I251:J251"/>
    <mergeCell ref="L251:M251"/>
    <mergeCell ref="I275:J275"/>
    <mergeCell ref="L275:M275"/>
    <mergeCell ref="A277:F277"/>
    <mergeCell ref="G287:K287"/>
    <mergeCell ref="G288:J288"/>
    <mergeCell ref="G289:K289"/>
    <mergeCell ref="A258:D258"/>
    <mergeCell ref="D259:E259"/>
    <mergeCell ref="R260:S260"/>
    <mergeCell ref="R149:R153"/>
    <mergeCell ref="A270:D270"/>
    <mergeCell ref="L280:M280"/>
    <mergeCell ref="I281:J281"/>
    <mergeCell ref="L281:M281"/>
    <mergeCell ref="F264:J264"/>
    <mergeCell ref="L273:M273"/>
    <mergeCell ref="F274:G274"/>
    <mergeCell ref="I274:J274"/>
    <mergeCell ref="L274:M274"/>
    <mergeCell ref="A149:E153"/>
    <mergeCell ref="A228:D228"/>
    <mergeCell ref="A226:D226"/>
    <mergeCell ref="A227:D227"/>
    <mergeCell ref="A257:D257"/>
    <mergeCell ref="F252:G252"/>
    <mergeCell ref="I252:J252"/>
    <mergeCell ref="L252:M252"/>
    <mergeCell ref="A229:D229"/>
    <mergeCell ref="D233:E233"/>
    <mergeCell ref="A256:D256"/>
    <mergeCell ref="G150:J150"/>
    <mergeCell ref="Q172:R172"/>
    <mergeCell ref="F176:J176"/>
    <mergeCell ref="A3:T3"/>
    <mergeCell ref="I282:J282"/>
    <mergeCell ref="L282:M282"/>
    <mergeCell ref="A1:T1"/>
    <mergeCell ref="T10:T14"/>
    <mergeCell ref="T20:T24"/>
    <mergeCell ref="R23:S23"/>
    <mergeCell ref="R42:S42"/>
    <mergeCell ref="Q51:R51"/>
    <mergeCell ref="S48:S52"/>
    <mergeCell ref="S58:S62"/>
    <mergeCell ref="Q61:R61"/>
    <mergeCell ref="R64:S64"/>
    <mergeCell ref="N69:Q69"/>
    <mergeCell ref="E67:J67"/>
    <mergeCell ref="A68:D68"/>
    <mergeCell ref="E98:J98"/>
    <mergeCell ref="A98:D99"/>
    <mergeCell ref="R142:S143"/>
    <mergeCell ref="T140:T144"/>
    <mergeCell ref="G141:J141"/>
    <mergeCell ref="E146:L146"/>
    <mergeCell ref="P149:P153"/>
    <mergeCell ref="Q149:Q153"/>
  </mergeCells>
  <conditionalFormatting sqref="S127:S128">
    <cfRule type="cellIs" dxfId="45" priority="53" operator="equal">
      <formula>"INACEPTABLE"</formula>
    </cfRule>
    <cfRule type="cellIs" dxfId="44" priority="54" operator="equal">
      <formula>"ACEPTABLE"</formula>
    </cfRule>
  </conditionalFormatting>
  <conditionalFormatting sqref="T124:T128 T146:T147 S48 T10">
    <cfRule type="cellIs" dxfId="43" priority="51" operator="equal">
      <formula>"PENALIZACIÓN"</formula>
    </cfRule>
    <cfRule type="cellIs" dxfId="42" priority="52" operator="equal">
      <formula>"ACEPTABLE"</formula>
    </cfRule>
  </conditionalFormatting>
  <conditionalFormatting sqref="S137">
    <cfRule type="cellIs" dxfId="41" priority="49" operator="equal">
      <formula>"INACEPTABLE"</formula>
    </cfRule>
    <cfRule type="cellIs" dxfId="40" priority="50" operator="equal">
      <formula>"ACEPTABLE"</formula>
    </cfRule>
  </conditionalFormatting>
  <conditionalFormatting sqref="T130">
    <cfRule type="cellIs" dxfId="39" priority="47" operator="equal">
      <formula>"PENALIZACIÓN"</formula>
    </cfRule>
    <cfRule type="cellIs" dxfId="38" priority="48" operator="equal">
      <formula>"ACEPTABLE"</formula>
    </cfRule>
  </conditionalFormatting>
  <conditionalFormatting sqref="S144:S145">
    <cfRule type="cellIs" dxfId="37" priority="45" operator="equal">
      <formula>"INACEPTABLE"</formula>
    </cfRule>
    <cfRule type="cellIs" dxfId="36" priority="46" operator="equal">
      <formula>"ACEPTABLE"</formula>
    </cfRule>
  </conditionalFormatting>
  <conditionalFormatting sqref="T140">
    <cfRule type="cellIs" dxfId="35" priority="43" operator="equal">
      <formula>"PENALIZACIÓN"</formula>
    </cfRule>
    <cfRule type="cellIs" dxfId="34" priority="44" operator="equal">
      <formula>"ACEPTABLE"</formula>
    </cfRule>
  </conditionalFormatting>
  <conditionalFormatting sqref="Q149:Q153">
    <cfRule type="cellIs" dxfId="33" priority="40" operator="equal">
      <formula>8</formula>
    </cfRule>
    <cfRule type="cellIs" dxfId="32" priority="41" operator="greaterThan">
      <formula>8</formula>
    </cfRule>
    <cfRule type="cellIs" dxfId="31" priority="42" operator="lessThan">
      <formula>8</formula>
    </cfRule>
  </conditionalFormatting>
  <conditionalFormatting sqref="R149:R153">
    <cfRule type="cellIs" dxfId="30" priority="35" operator="equal">
      <formula>"ACEPTABLE"</formula>
    </cfRule>
    <cfRule type="cellIs" dxfId="29" priority="36" operator="equal">
      <formula>"PENALIZACIÓN"</formula>
    </cfRule>
    <cfRule type="cellIs" dxfId="28" priority="37" operator="equal">
      <formula>8</formula>
    </cfRule>
    <cfRule type="cellIs" dxfId="27" priority="38" operator="greaterThan">
      <formula>8</formula>
    </cfRule>
    <cfRule type="cellIs" dxfId="26" priority="39" operator="lessThan">
      <formula>8</formula>
    </cfRule>
  </conditionalFormatting>
  <conditionalFormatting sqref="S14">
    <cfRule type="cellIs" dxfId="25" priority="29" operator="equal">
      <formula>"INACEPTABLE"</formula>
    </cfRule>
    <cfRule type="cellIs" dxfId="24" priority="30" operator="equal">
      <formula>"ACEPTABLE"</formula>
    </cfRule>
  </conditionalFormatting>
  <conditionalFormatting sqref="T19">
    <cfRule type="cellIs" dxfId="23" priority="31" operator="equal">
      <formula>"PENALIZACIÓN"</formula>
    </cfRule>
    <cfRule type="cellIs" dxfId="22" priority="32" operator="equal">
      <formula>"ACEPTABLE"</formula>
    </cfRule>
  </conditionalFormatting>
  <conditionalFormatting sqref="P312">
    <cfRule type="cellIs" dxfId="21" priority="20" operator="equal">
      <formula>8</formula>
    </cfRule>
    <cfRule type="cellIs" dxfId="20" priority="21" operator="greaterThan">
      <formula>8</formula>
    </cfRule>
    <cfRule type="cellIs" dxfId="19" priority="22" operator="lessThan">
      <formula>8</formula>
    </cfRule>
  </conditionalFormatting>
  <conditionalFormatting sqref="Q312">
    <cfRule type="cellIs" dxfId="18" priority="15" operator="equal">
      <formula>"ACEPTABLE"</formula>
    </cfRule>
    <cfRule type="cellIs" dxfId="17" priority="16" operator="equal">
      <formula>"PENALIZACIÓN"</formula>
    </cfRule>
    <cfRule type="cellIs" dxfId="16" priority="17" operator="equal">
      <formula>8</formula>
    </cfRule>
    <cfRule type="cellIs" dxfId="15" priority="18" operator="greaterThan">
      <formula>8</formula>
    </cfRule>
    <cfRule type="cellIs" dxfId="14" priority="19" operator="lessThan">
      <formula>8</formula>
    </cfRule>
  </conditionalFormatting>
  <conditionalFormatting sqref="T20">
    <cfRule type="cellIs" dxfId="13" priority="13" operator="equal">
      <formula>"PENALIZACIÓN"</formula>
    </cfRule>
    <cfRule type="cellIs" dxfId="12" priority="14" operator="equal">
      <formula>"ACEPTABLE"</formula>
    </cfRule>
  </conditionalFormatting>
  <conditionalFormatting sqref="S24">
    <cfRule type="cellIs" dxfId="11" priority="11" operator="equal">
      <formula>"INACEPTABLE"</formula>
    </cfRule>
    <cfRule type="cellIs" dxfId="10" priority="12" operator="equal">
      <formula>"ACEPTABLE"</formula>
    </cfRule>
  </conditionalFormatting>
  <conditionalFormatting sqref="S43">
    <cfRule type="cellIs" dxfId="9" priority="9" operator="equal">
      <formula>"INACEPTABLE"</formula>
    </cfRule>
    <cfRule type="cellIs" dxfId="8" priority="10" operator="equal">
      <formula>"ACEPTABLE"</formula>
    </cfRule>
  </conditionalFormatting>
  <conditionalFormatting sqref="R52">
    <cfRule type="cellIs" dxfId="7" priority="7" operator="equal">
      <formula>"INACEPTABLE"</formula>
    </cfRule>
    <cfRule type="cellIs" dxfId="6" priority="8" operator="equal">
      <formula>"ACEPTABLE"</formula>
    </cfRule>
  </conditionalFormatting>
  <conditionalFormatting sqref="S58">
    <cfRule type="cellIs" dxfId="5" priority="5" operator="equal">
      <formula>"PENALIZACIÓN"</formula>
    </cfRule>
    <cfRule type="cellIs" dxfId="4" priority="6" operator="equal">
      <formula>"ACEPTABLE"</formula>
    </cfRule>
  </conditionalFormatting>
  <conditionalFormatting sqref="R62:R63">
    <cfRule type="cellIs" dxfId="3" priority="3" operator="equal">
      <formula>"INACEPTABLE"</formula>
    </cfRule>
    <cfRule type="cellIs" dxfId="2" priority="4" operator="equal">
      <formula>"ACEPTABLE"</formula>
    </cfRule>
  </conditionalFormatting>
  <conditionalFormatting sqref="S65">
    <cfRule type="cellIs" dxfId="1" priority="1" operator="equal">
      <formula>"INACEPTABLE"</formula>
    </cfRule>
    <cfRule type="cellIs" dxfId="0" priority="2" operator="equal">
      <formula>"ACEPTABLE"</formula>
    </cfRule>
  </conditionalFormatting>
  <pageMargins left="0.25" right="0.25" top="0.75" bottom="0.75" header="0.3" footer="0.3"/>
  <pageSetup paperSize="8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APENDICE 4</vt:lpstr>
    </vt:vector>
  </TitlesOfParts>
  <Company>TRAGSA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TRAGSA</dc:creator>
  <cp:lastModifiedBy>Íñigo Cánovas Losada</cp:lastModifiedBy>
  <dcterms:created xsi:type="dcterms:W3CDTF">2021-05-26T10:43:00Z</dcterms:created>
  <dcterms:modified xsi:type="dcterms:W3CDTF">2024-06-14T16:13:21Z</dcterms:modified>
</cp:coreProperties>
</file>