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00"/>
  </bookViews>
  <sheets>
    <sheet name="APEN2" sheetId="1" r:id="rId1"/>
  </sheets>
  <calcPr calcId="145621"/>
</workbook>
</file>

<file path=xl/calcChain.xml><?xml version="1.0" encoding="utf-8"?>
<calcChain xmlns="http://schemas.openxmlformats.org/spreadsheetml/2006/main">
  <c r="P80" i="1" l="1"/>
  <c r="P81" i="1"/>
  <c r="P79" i="1"/>
  <c r="N464" i="1" l="1"/>
  <c r="N463" i="1"/>
  <c r="M462" i="1"/>
  <c r="Q460" i="1" s="1"/>
  <c r="N461" i="1"/>
  <c r="N460" i="1"/>
  <c r="P456" i="1"/>
  <c r="N456" i="1"/>
  <c r="P455" i="1"/>
  <c r="N455" i="1"/>
  <c r="S454" i="1"/>
  <c r="P454" i="1"/>
  <c r="N454" i="1"/>
  <c r="N450" i="1"/>
  <c r="N449" i="1"/>
  <c r="M448" i="1"/>
  <c r="Q446" i="1" s="1"/>
  <c r="N447" i="1"/>
  <c r="N446" i="1"/>
  <c r="P442" i="1"/>
  <c r="N442" i="1"/>
  <c r="P441" i="1"/>
  <c r="N441" i="1"/>
  <c r="P440" i="1"/>
  <c r="N440" i="1"/>
  <c r="P439" i="1"/>
  <c r="N439" i="1"/>
  <c r="P438" i="1"/>
  <c r="N438" i="1"/>
  <c r="P437" i="1"/>
  <c r="N437" i="1"/>
  <c r="P436" i="1"/>
  <c r="N436" i="1"/>
  <c r="P435" i="1"/>
  <c r="N435" i="1"/>
  <c r="P434" i="1"/>
  <c r="N434" i="1"/>
  <c r="N430" i="1"/>
  <c r="N429" i="1"/>
  <c r="M428" i="1"/>
  <c r="Q426" i="1" s="1"/>
  <c r="N427" i="1"/>
  <c r="N426" i="1"/>
  <c r="P422" i="1"/>
  <c r="N422" i="1"/>
  <c r="P421" i="1"/>
  <c r="N421" i="1"/>
  <c r="P420" i="1"/>
  <c r="N420" i="1"/>
  <c r="N417" i="1"/>
  <c r="N416" i="1"/>
  <c r="M415" i="1"/>
  <c r="Q413" i="1" s="1"/>
  <c r="N414" i="1"/>
  <c r="N413" i="1"/>
  <c r="P407" i="1"/>
  <c r="N407" i="1"/>
  <c r="P406" i="1"/>
  <c r="N406" i="1"/>
  <c r="N402" i="1"/>
  <c r="N401" i="1"/>
  <c r="N400" i="1"/>
  <c r="M400" i="1"/>
  <c r="N399" i="1"/>
  <c r="Q398" i="1"/>
  <c r="N398" i="1"/>
  <c r="P393" i="1"/>
  <c r="P395" i="1" s="1"/>
  <c r="N389" i="1"/>
  <c r="N388" i="1"/>
  <c r="M387" i="1"/>
  <c r="Q385" i="1" s="1"/>
  <c r="N386" i="1"/>
  <c r="S385" i="1"/>
  <c r="N385" i="1"/>
  <c r="P408" i="1"/>
  <c r="P377" i="1"/>
  <c r="P382" i="1" s="1"/>
  <c r="P376" i="1"/>
  <c r="N373" i="1"/>
  <c r="N372" i="1"/>
  <c r="M371" i="1"/>
  <c r="N371" i="1" s="1"/>
  <c r="N370" i="1"/>
  <c r="S369" i="1"/>
  <c r="N369" i="1"/>
  <c r="P363" i="1"/>
  <c r="P362" i="1"/>
  <c r="P361" i="1"/>
  <c r="P360" i="1"/>
  <c r="P359" i="1"/>
  <c r="P358" i="1"/>
  <c r="P357" i="1"/>
  <c r="P356" i="1"/>
  <c r="P355" i="1"/>
  <c r="P354" i="1"/>
  <c r="G348" i="1"/>
  <c r="O348" i="1" s="1"/>
  <c r="G347" i="1"/>
  <c r="O347" i="1" s="1"/>
  <c r="G346" i="1"/>
  <c r="O346" i="1" s="1"/>
  <c r="G339" i="1"/>
  <c r="I339" i="1" s="1"/>
  <c r="O339" i="1" s="1"/>
  <c r="G338" i="1"/>
  <c r="I338" i="1" s="1"/>
  <c r="O338" i="1" s="1"/>
  <c r="G337" i="1"/>
  <c r="I337" i="1" s="1"/>
  <c r="O337" i="1" s="1"/>
  <c r="G336" i="1"/>
  <c r="I336" i="1" s="1"/>
  <c r="O336" i="1" s="1"/>
  <c r="G335" i="1"/>
  <c r="I335" i="1" s="1"/>
  <c r="O335" i="1" s="1"/>
  <c r="G334" i="1"/>
  <c r="I334" i="1" s="1"/>
  <c r="O334" i="1" s="1"/>
  <c r="O329" i="1"/>
  <c r="G328" i="1"/>
  <c r="I328" i="1" s="1"/>
  <c r="O328" i="1" s="1"/>
  <c r="G327" i="1"/>
  <c r="I327" i="1" s="1"/>
  <c r="O327" i="1" s="1"/>
  <c r="G326" i="1"/>
  <c r="I326" i="1" s="1"/>
  <c r="O326" i="1" s="1"/>
  <c r="G325" i="1"/>
  <c r="I325" i="1" s="1"/>
  <c r="O325" i="1" s="1"/>
  <c r="G324" i="1"/>
  <c r="I324" i="1" s="1"/>
  <c r="O324" i="1" s="1"/>
  <c r="G323" i="1"/>
  <c r="I323" i="1" s="1"/>
  <c r="O323" i="1" s="1"/>
  <c r="G322" i="1"/>
  <c r="I322" i="1" s="1"/>
  <c r="O322" i="1" s="1"/>
  <c r="G321" i="1"/>
  <c r="I321" i="1" s="1"/>
  <c r="O321" i="1" s="1"/>
  <c r="G320" i="1"/>
  <c r="I320" i="1" s="1"/>
  <c r="O320" i="1" s="1"/>
  <c r="G319" i="1"/>
  <c r="I319" i="1" s="1"/>
  <c r="O319" i="1" s="1"/>
  <c r="G318" i="1"/>
  <c r="I318" i="1" s="1"/>
  <c r="G312" i="1"/>
  <c r="I312" i="1" s="1"/>
  <c r="O313" i="1" s="1"/>
  <c r="G311" i="1"/>
  <c r="I311" i="1" s="1"/>
  <c r="O312" i="1" s="1"/>
  <c r="G310" i="1"/>
  <c r="I310" i="1" s="1"/>
  <c r="O311" i="1" s="1"/>
  <c r="G309" i="1"/>
  <c r="I309" i="1" s="1"/>
  <c r="O310" i="1" s="1"/>
  <c r="G308" i="1"/>
  <c r="I308" i="1" s="1"/>
  <c r="O309" i="1" s="1"/>
  <c r="G307" i="1"/>
  <c r="I307" i="1" s="1"/>
  <c r="O308" i="1" s="1"/>
  <c r="G306" i="1"/>
  <c r="I306" i="1" s="1"/>
  <c r="O307" i="1" s="1"/>
  <c r="G305" i="1"/>
  <c r="I305" i="1" s="1"/>
  <c r="O306" i="1" s="1"/>
  <c r="G304" i="1"/>
  <c r="I304" i="1" s="1"/>
  <c r="O305" i="1" s="1"/>
  <c r="G303" i="1"/>
  <c r="I303" i="1" s="1"/>
  <c r="O304" i="1" s="1"/>
  <c r="G302" i="1"/>
  <c r="I302" i="1" s="1"/>
  <c r="O303" i="1" s="1"/>
  <c r="G295" i="1"/>
  <c r="O295" i="1" s="1"/>
  <c r="G294" i="1"/>
  <c r="O294" i="1" s="1"/>
  <c r="G293" i="1"/>
  <c r="O293" i="1" s="1"/>
  <c r="G292" i="1"/>
  <c r="O292" i="1" s="1"/>
  <c r="G291" i="1"/>
  <c r="O291" i="1" s="1"/>
  <c r="G290" i="1"/>
  <c r="O290" i="1" s="1"/>
  <c r="G279" i="1"/>
  <c r="I279" i="1" s="1"/>
  <c r="O280" i="1" s="1"/>
  <c r="G278" i="1"/>
  <c r="I278" i="1" s="1"/>
  <c r="O279" i="1" s="1"/>
  <c r="G277" i="1"/>
  <c r="I277" i="1" s="1"/>
  <c r="O278" i="1" s="1"/>
  <c r="G276" i="1"/>
  <c r="I276" i="1" s="1"/>
  <c r="O277" i="1" s="1"/>
  <c r="G267" i="1"/>
  <c r="I267" i="1" s="1"/>
  <c r="G266" i="1"/>
  <c r="I266" i="1" s="1"/>
  <c r="O267" i="1" s="1"/>
  <c r="G265" i="1"/>
  <c r="I265" i="1" s="1"/>
  <c r="O266" i="1" s="1"/>
  <c r="G264" i="1"/>
  <c r="I264" i="1" s="1"/>
  <c r="O265" i="1" s="1"/>
  <c r="G263" i="1"/>
  <c r="I263" i="1" s="1"/>
  <c r="O264" i="1" s="1"/>
  <c r="G262" i="1"/>
  <c r="I262" i="1" s="1"/>
  <c r="O263" i="1" s="1"/>
  <c r="G261" i="1"/>
  <c r="I261" i="1" s="1"/>
  <c r="O262" i="1" s="1"/>
  <c r="G260" i="1"/>
  <c r="I260" i="1" s="1"/>
  <c r="O261" i="1" s="1"/>
  <c r="G259" i="1"/>
  <c r="I259" i="1" s="1"/>
  <c r="O260" i="1" s="1"/>
  <c r="O258" i="1"/>
  <c r="G258" i="1"/>
  <c r="I258" i="1" s="1"/>
  <c r="O259" i="1" s="1"/>
  <c r="G248" i="1"/>
  <c r="I248" i="1" s="1"/>
  <c r="O248" i="1" s="1"/>
  <c r="G247" i="1"/>
  <c r="I247" i="1" s="1"/>
  <c r="O247" i="1" s="1"/>
  <c r="G246" i="1"/>
  <c r="I246" i="1" s="1"/>
  <c r="O246" i="1" s="1"/>
  <c r="G245" i="1"/>
  <c r="I245" i="1" s="1"/>
  <c r="O245" i="1" s="1"/>
  <c r="G244" i="1"/>
  <c r="I244" i="1" s="1"/>
  <c r="O244" i="1" s="1"/>
  <c r="G243" i="1"/>
  <c r="I243" i="1" s="1"/>
  <c r="O243" i="1" s="1"/>
  <c r="G242" i="1"/>
  <c r="I242" i="1" s="1"/>
  <c r="O242" i="1" s="1"/>
  <c r="G241" i="1"/>
  <c r="I241" i="1" s="1"/>
  <c r="O241" i="1" s="1"/>
  <c r="G240" i="1"/>
  <c r="I240" i="1" s="1"/>
  <c r="O240" i="1" s="1"/>
  <c r="G239" i="1"/>
  <c r="I239" i="1" s="1"/>
  <c r="O239" i="1" s="1"/>
  <c r="G232" i="1"/>
  <c r="I232" i="1" s="1"/>
  <c r="O232" i="1" s="1"/>
  <c r="G231" i="1"/>
  <c r="I231" i="1" s="1"/>
  <c r="O231" i="1" s="1"/>
  <c r="G230" i="1"/>
  <c r="I230" i="1" s="1"/>
  <c r="O230" i="1" s="1"/>
  <c r="G221" i="1"/>
  <c r="I221" i="1" s="1"/>
  <c r="O221" i="1" s="1"/>
  <c r="G220" i="1"/>
  <c r="I220" i="1" s="1"/>
  <c r="O220" i="1" s="1"/>
  <c r="G219" i="1"/>
  <c r="I219" i="1" s="1"/>
  <c r="O219" i="1" s="1"/>
  <c r="G218" i="1"/>
  <c r="I218" i="1" s="1"/>
  <c r="O218" i="1" s="1"/>
  <c r="G217" i="1"/>
  <c r="I217" i="1" s="1"/>
  <c r="O217" i="1" s="1"/>
  <c r="G216" i="1"/>
  <c r="I216" i="1" s="1"/>
  <c r="O216" i="1" s="1"/>
  <c r="G215" i="1"/>
  <c r="I215" i="1" s="1"/>
  <c r="O215" i="1" s="1"/>
  <c r="G214" i="1"/>
  <c r="I214" i="1" s="1"/>
  <c r="O214" i="1" s="1"/>
  <c r="G213" i="1"/>
  <c r="I213" i="1" s="1"/>
  <c r="O213" i="1" s="1"/>
  <c r="G212" i="1"/>
  <c r="I212" i="1" s="1"/>
  <c r="O212" i="1" s="1"/>
  <c r="G204" i="1"/>
  <c r="I204" i="1" s="1"/>
  <c r="G203" i="1"/>
  <c r="I203" i="1" s="1"/>
  <c r="O203" i="1" s="1"/>
  <c r="G202" i="1"/>
  <c r="I202" i="1" s="1"/>
  <c r="O202" i="1" s="1"/>
  <c r="G201" i="1"/>
  <c r="I201" i="1" s="1"/>
  <c r="O201" i="1" s="1"/>
  <c r="G200" i="1"/>
  <c r="I200" i="1" s="1"/>
  <c r="O200" i="1" s="1"/>
  <c r="G199" i="1"/>
  <c r="I199" i="1" s="1"/>
  <c r="O199" i="1" s="1"/>
  <c r="G198" i="1"/>
  <c r="I198" i="1" s="1"/>
  <c r="O198" i="1" s="1"/>
  <c r="G197" i="1"/>
  <c r="I197" i="1" s="1"/>
  <c r="O197" i="1" s="1"/>
  <c r="G196" i="1"/>
  <c r="I196" i="1" s="1"/>
  <c r="O196" i="1" s="1"/>
  <c r="G195" i="1"/>
  <c r="I195" i="1" s="1"/>
  <c r="O195" i="1" s="1"/>
  <c r="O194" i="1"/>
  <c r="G185" i="1"/>
  <c r="I185" i="1" s="1"/>
  <c r="O183" i="1" s="1"/>
  <c r="G184" i="1"/>
  <c r="I184" i="1" s="1"/>
  <c r="O182" i="1" s="1"/>
  <c r="G183" i="1"/>
  <c r="I183" i="1" s="1"/>
  <c r="O181" i="1" s="1"/>
  <c r="G182" i="1"/>
  <c r="I182" i="1" s="1"/>
  <c r="O180" i="1" s="1"/>
  <c r="G181" i="1"/>
  <c r="I181" i="1" s="1"/>
  <c r="O179" i="1" s="1"/>
  <c r="G180" i="1"/>
  <c r="I180" i="1" s="1"/>
  <c r="O178" i="1" s="1"/>
  <c r="G179" i="1"/>
  <c r="I179" i="1" s="1"/>
  <c r="O177" i="1" s="1"/>
  <c r="G178" i="1"/>
  <c r="I178" i="1" s="1"/>
  <c r="O176" i="1" s="1"/>
  <c r="G172" i="1"/>
  <c r="I172" i="1" s="1"/>
  <c r="O172" i="1" s="1"/>
  <c r="I171" i="1"/>
  <c r="O171" i="1" s="1"/>
  <c r="G171" i="1"/>
  <c r="G170" i="1"/>
  <c r="I170" i="1" s="1"/>
  <c r="O170" i="1" s="1"/>
  <c r="I169" i="1"/>
  <c r="O169" i="1" s="1"/>
  <c r="G169" i="1"/>
  <c r="G168" i="1"/>
  <c r="I168" i="1" s="1"/>
  <c r="O168" i="1" s="1"/>
  <c r="G167" i="1"/>
  <c r="I167" i="1" s="1"/>
  <c r="O167" i="1" s="1"/>
  <c r="G166" i="1"/>
  <c r="I166" i="1" s="1"/>
  <c r="O166" i="1" s="1"/>
  <c r="G165" i="1"/>
  <c r="I165" i="1" s="1"/>
  <c r="O165" i="1" s="1"/>
  <c r="G164" i="1"/>
  <c r="I164" i="1" s="1"/>
  <c r="O164" i="1" s="1"/>
  <c r="I163" i="1"/>
  <c r="O163" i="1" s="1"/>
  <c r="G163" i="1"/>
  <c r="I161" i="1"/>
  <c r="O161" i="1" s="1"/>
  <c r="G160" i="1"/>
  <c r="I160" i="1" s="1"/>
  <c r="O160" i="1" s="1"/>
  <c r="I159" i="1"/>
  <c r="O159" i="1" s="1"/>
  <c r="I158" i="1"/>
  <c r="O158" i="1" s="1"/>
  <c r="G157" i="1"/>
  <c r="I157" i="1" s="1"/>
  <c r="O157" i="1" s="1"/>
  <c r="G156" i="1"/>
  <c r="I156" i="1" s="1"/>
  <c r="O156" i="1" s="1"/>
  <c r="G155" i="1"/>
  <c r="I155" i="1" s="1"/>
  <c r="O155" i="1" s="1"/>
  <c r="G154" i="1"/>
  <c r="I154" i="1" s="1"/>
  <c r="O154" i="1" s="1"/>
  <c r="G153" i="1"/>
  <c r="I153" i="1" s="1"/>
  <c r="O153" i="1" s="1"/>
  <c r="G152" i="1"/>
  <c r="I152" i="1" s="1"/>
  <c r="O152" i="1" s="1"/>
  <c r="I150" i="1"/>
  <c r="O150" i="1" s="1"/>
  <c r="G149" i="1"/>
  <c r="I149" i="1" s="1"/>
  <c r="O149" i="1" s="1"/>
  <c r="I148" i="1"/>
  <c r="O148" i="1" s="1"/>
  <c r="I147" i="1"/>
  <c r="O147" i="1" s="1"/>
  <c r="G146" i="1"/>
  <c r="I146" i="1" s="1"/>
  <c r="O146" i="1" s="1"/>
  <c r="G145" i="1"/>
  <c r="I145" i="1" s="1"/>
  <c r="O145" i="1" s="1"/>
  <c r="G144" i="1"/>
  <c r="I144" i="1" s="1"/>
  <c r="O144" i="1" s="1"/>
  <c r="G143" i="1"/>
  <c r="I143" i="1" s="1"/>
  <c r="O143" i="1" s="1"/>
  <c r="G142" i="1"/>
  <c r="I142" i="1" s="1"/>
  <c r="O142" i="1" s="1"/>
  <c r="G141" i="1"/>
  <c r="I141" i="1" s="1"/>
  <c r="O141" i="1" s="1"/>
  <c r="P119" i="1"/>
  <c r="Q119" i="1" s="1"/>
  <c r="O119" i="1"/>
  <c r="P113" i="1"/>
  <c r="N113" i="1"/>
  <c r="P112" i="1"/>
  <c r="N112" i="1"/>
  <c r="S111" i="1"/>
  <c r="P111" i="1"/>
  <c r="N111" i="1"/>
  <c r="P107" i="1"/>
  <c r="N107" i="1"/>
  <c r="P106" i="1"/>
  <c r="N106" i="1"/>
  <c r="P105" i="1"/>
  <c r="N105" i="1"/>
  <c r="P104" i="1"/>
  <c r="N104" i="1"/>
  <c r="P103" i="1"/>
  <c r="N103" i="1"/>
  <c r="P102" i="1"/>
  <c r="N102" i="1"/>
  <c r="P101" i="1"/>
  <c r="N101" i="1"/>
  <c r="P100" i="1"/>
  <c r="N100" i="1"/>
  <c r="P99" i="1"/>
  <c r="N99" i="1"/>
  <c r="P95" i="1"/>
  <c r="N95" i="1"/>
  <c r="P94" i="1"/>
  <c r="N94" i="1"/>
  <c r="P93" i="1"/>
  <c r="N93" i="1"/>
  <c r="R89" i="1"/>
  <c r="R88" i="1"/>
  <c r="K71" i="1"/>
  <c r="J71" i="1"/>
  <c r="K63" i="1"/>
  <c r="J63" i="1"/>
  <c r="P44" i="1"/>
  <c r="N44" i="1"/>
  <c r="P43" i="1"/>
  <c r="P46" i="1" s="1"/>
  <c r="N43" i="1"/>
  <c r="P37" i="1"/>
  <c r="P40" i="1" s="1"/>
  <c r="N37" i="1"/>
  <c r="N40" i="1" s="1"/>
  <c r="U31" i="1"/>
  <c r="U30" i="1"/>
  <c r="U29" i="1"/>
  <c r="P45" i="1"/>
  <c r="N45" i="1"/>
  <c r="U28" i="1"/>
  <c r="P28" i="1"/>
  <c r="N28" i="1"/>
  <c r="Y27" i="1"/>
  <c r="U27" i="1"/>
  <c r="P27" i="1"/>
  <c r="P34" i="1" s="1"/>
  <c r="N27" i="1"/>
  <c r="N34" i="1" s="1"/>
  <c r="X24" i="1"/>
  <c r="U24" i="1"/>
  <c r="X23" i="1"/>
  <c r="U23" i="1"/>
  <c r="X22" i="1"/>
  <c r="U22" i="1"/>
  <c r="X21" i="1"/>
  <c r="U21" i="1"/>
  <c r="X20" i="1"/>
  <c r="U20" i="1"/>
  <c r="X19" i="1"/>
  <c r="U19" i="1"/>
  <c r="P19" i="1"/>
  <c r="N19" i="1"/>
  <c r="X18" i="1"/>
  <c r="U18" i="1"/>
  <c r="P18" i="1"/>
  <c r="N18" i="1"/>
  <c r="X17" i="1"/>
  <c r="U17" i="1"/>
  <c r="P17" i="1"/>
  <c r="N17" i="1"/>
  <c r="X16" i="1"/>
  <c r="U16" i="1"/>
  <c r="P16" i="1"/>
  <c r="N16" i="1"/>
  <c r="X15" i="1"/>
  <c r="U15" i="1"/>
  <c r="P15" i="1"/>
  <c r="N15" i="1"/>
  <c r="X14" i="1"/>
  <c r="U14" i="1"/>
  <c r="P14" i="1"/>
  <c r="N14" i="1"/>
  <c r="X13" i="1"/>
  <c r="U13" i="1"/>
  <c r="P13" i="1"/>
  <c r="N13" i="1"/>
  <c r="X12" i="1"/>
  <c r="Y10" i="1" s="1"/>
  <c r="Z10" i="1" s="1"/>
  <c r="U12" i="1"/>
  <c r="P12" i="1"/>
  <c r="N12" i="1"/>
  <c r="X11" i="1"/>
  <c r="U11" i="1"/>
  <c r="P11" i="1"/>
  <c r="N11" i="1"/>
  <c r="AB10" i="1"/>
  <c r="X10" i="1"/>
  <c r="U10" i="1"/>
  <c r="P10" i="1"/>
  <c r="N10" i="1"/>
  <c r="N428" i="1" l="1"/>
  <c r="P410" i="1"/>
  <c r="P96" i="1"/>
  <c r="Q369" i="1"/>
  <c r="N114" i="1"/>
  <c r="N457" i="1"/>
  <c r="O426" i="1"/>
  <c r="R426" i="1" s="1"/>
  <c r="P24" i="1"/>
  <c r="P423" i="1"/>
  <c r="N443" i="1"/>
  <c r="P443" i="1"/>
  <c r="P108" i="1"/>
  <c r="P114" i="1"/>
  <c r="O222" i="1"/>
  <c r="R222" i="1" s="1"/>
  <c r="M357" i="1" s="1"/>
  <c r="N357" i="1" s="1"/>
  <c r="P55" i="1"/>
  <c r="Q55" i="1" s="1"/>
  <c r="P364" i="1"/>
  <c r="P457" i="1"/>
  <c r="N462" i="1"/>
  <c r="O460" i="1" s="1"/>
  <c r="N24" i="1"/>
  <c r="O398" i="1"/>
  <c r="R398" i="1" s="1"/>
  <c r="N423" i="1"/>
  <c r="V27" i="1"/>
  <c r="W27" i="1" s="1"/>
  <c r="P70" i="1"/>
  <c r="Q70" i="1" s="1"/>
  <c r="N387" i="1"/>
  <c r="O385" i="1" s="1"/>
  <c r="P385" i="1" s="1"/>
  <c r="N448" i="1"/>
  <c r="O446" i="1" s="1"/>
  <c r="R446" i="1" s="1"/>
  <c r="O249" i="1"/>
  <c r="R250" i="1" s="1"/>
  <c r="M359" i="1" s="1"/>
  <c r="N359" i="1" s="1"/>
  <c r="N96" i="1"/>
  <c r="Q96" i="1" s="1"/>
  <c r="L123" i="1" s="1"/>
  <c r="N46" i="1"/>
  <c r="Q46" i="1" s="1"/>
  <c r="N108" i="1"/>
  <c r="O369" i="1"/>
  <c r="R369" i="1" s="1"/>
  <c r="N415" i="1"/>
  <c r="O413" i="1" s="1"/>
  <c r="R413" i="1" s="1"/>
  <c r="P398" i="1"/>
  <c r="O204" i="1"/>
  <c r="R204" i="1" s="1"/>
  <c r="M356" i="1" s="1"/>
  <c r="N356" i="1" s="1"/>
  <c r="O269" i="1"/>
  <c r="R270" i="1" s="1"/>
  <c r="M360" i="1" s="1"/>
  <c r="N360" i="1" s="1"/>
  <c r="O296" i="1"/>
  <c r="R296" i="1" s="1"/>
  <c r="M362" i="1" s="1"/>
  <c r="N362" i="1" s="1"/>
  <c r="O314" i="1"/>
  <c r="R315" i="1" s="1"/>
  <c r="M363" i="1" s="1"/>
  <c r="N363" i="1" s="1"/>
  <c r="O330" i="1"/>
  <c r="R331" i="1" s="1"/>
  <c r="M376" i="1" s="1"/>
  <c r="N376" i="1" s="1"/>
  <c r="N382" i="1" s="1"/>
  <c r="Q40" i="1"/>
  <c r="O173" i="1"/>
  <c r="R173" i="1" s="1"/>
  <c r="M354" i="1" s="1"/>
  <c r="N354" i="1" s="1"/>
  <c r="O184" i="1"/>
  <c r="R184" i="1" s="1"/>
  <c r="M355" i="1" s="1"/>
  <c r="N355" i="1" s="1"/>
  <c r="N408" i="1"/>
  <c r="N410" i="1" s="1"/>
  <c r="Q410" i="1" s="1"/>
  <c r="Q114" i="1"/>
  <c r="O340" i="1"/>
  <c r="R340" i="1" s="1"/>
  <c r="M377" i="1" s="1"/>
  <c r="N377" i="1" s="1"/>
  <c r="R281" i="1"/>
  <c r="M361" i="1" s="1"/>
  <c r="N361" i="1" s="1"/>
  <c r="O281" i="1"/>
  <c r="R233" i="1"/>
  <c r="M358" i="1" s="1"/>
  <c r="N358" i="1" s="1"/>
  <c r="O233" i="1"/>
  <c r="O349" i="1"/>
  <c r="R349" i="1" s="1"/>
  <c r="M393" i="1" s="1"/>
  <c r="N393" i="1" s="1"/>
  <c r="P426" i="1" l="1"/>
  <c r="N395" i="1"/>
  <c r="Q395" i="1" s="1"/>
  <c r="Q443" i="1"/>
  <c r="N473" i="1" s="1"/>
  <c r="P369" i="1"/>
  <c r="Q457" i="1"/>
  <c r="Q108" i="1"/>
  <c r="Q19" i="1"/>
  <c r="R410" i="1"/>
  <c r="S413" i="1" s="1"/>
  <c r="N471" i="1"/>
  <c r="N364" i="1"/>
  <c r="Q360" i="1" s="1"/>
  <c r="N468" i="1" s="1"/>
  <c r="Q423" i="1"/>
  <c r="P446" i="1"/>
  <c r="P413" i="1"/>
  <c r="R385" i="1"/>
  <c r="R96" i="1"/>
  <c r="S93" i="1" s="1"/>
  <c r="R46" i="1"/>
  <c r="S43" i="1" s="1"/>
  <c r="L122" i="1"/>
  <c r="O471" i="1" s="1"/>
  <c r="R457" i="1"/>
  <c r="N474" i="1"/>
  <c r="P460" i="1"/>
  <c r="R460" i="1"/>
  <c r="L124" i="1"/>
  <c r="R108" i="1"/>
  <c r="S99" i="1" s="1"/>
  <c r="L121" i="1"/>
  <c r="R40" i="1"/>
  <c r="S37" i="1" s="1"/>
  <c r="R114" i="1"/>
  <c r="L125" i="1"/>
  <c r="N123" i="1"/>
  <c r="O472" i="1"/>
  <c r="R395" i="1" l="1"/>
  <c r="S398" i="1" s="1"/>
  <c r="N470" i="1"/>
  <c r="R443" i="1"/>
  <c r="S434" i="1" s="1"/>
  <c r="R360" i="1"/>
  <c r="L119" i="1"/>
  <c r="R19" i="1"/>
  <c r="P471" i="1"/>
  <c r="N472" i="1"/>
  <c r="P472" i="1" s="1"/>
  <c r="R423" i="1"/>
  <c r="S420" i="1" s="1"/>
  <c r="N122" i="1"/>
  <c r="O470" i="1"/>
  <c r="P470" i="1" s="1"/>
  <c r="N121" i="1"/>
  <c r="O474" i="1"/>
  <c r="P474" i="1" s="1"/>
  <c r="N125" i="1"/>
  <c r="N124" i="1"/>
  <c r="O473" i="1"/>
  <c r="P473" i="1" s="1"/>
  <c r="N119" i="1" l="1"/>
  <c r="O468" i="1"/>
  <c r="P468" i="1" s="1"/>
  <c r="Q381" i="1" l="1"/>
  <c r="N469" i="1" s="1"/>
  <c r="Q33" i="1"/>
  <c r="R33" i="1" s="1"/>
  <c r="R381" i="1" l="1"/>
  <c r="L120" i="1"/>
  <c r="N120" i="1" l="1"/>
  <c r="N126" i="1" s="1"/>
  <c r="O469" i="1"/>
  <c r="P469" i="1" s="1"/>
  <c r="P475" i="1" s="1"/>
  <c r="Q468" i="1" s="1"/>
  <c r="R468" i="1" s="1"/>
</calcChain>
</file>

<file path=xl/sharedStrings.xml><?xml version="1.0" encoding="utf-8"?>
<sst xmlns="http://schemas.openxmlformats.org/spreadsheetml/2006/main" count="1100" uniqueCount="418">
  <si>
    <t>INDICADORES LIMPIEZA CONTRATISTA</t>
  </si>
  <si>
    <t>El indicador que no corresponde por no aplicarse en ese momento será 1</t>
  </si>
  <si>
    <t>* Para cada una de las zonas</t>
  </si>
  <si>
    <t>C</t>
  </si>
  <si>
    <t>P</t>
  </si>
  <si>
    <t>PxC</t>
  </si>
  <si>
    <t>Pmax</t>
  </si>
  <si>
    <t>PxCmax</t>
  </si>
  <si>
    <t>ICLOi</t>
  </si>
  <si>
    <t>INDICADOR DE CALIDAD MENSUAL</t>
  </si>
  <si>
    <t>Nº INACEPTABLES</t>
  </si>
  <si>
    <t>TIPO PENALIZACIÓN</t>
  </si>
  <si>
    <t>Nº DE CALIFICACIONES</t>
  </si>
  <si>
    <t>ICLO</t>
  </si>
  <si>
    <t>L01</t>
  </si>
  <si>
    <t>LIMPIEZA DE SUELOS DE TODAS LAS ESTANCIAS DEL EDIFICIO</t>
  </si>
  <si>
    <t>0/1</t>
  </si>
  <si>
    <t>ICL01</t>
  </si>
  <si>
    <t>ICL016</t>
  </si>
  <si>
    <t>L02</t>
  </si>
  <si>
    <t>LIMPIEZA DE POLVO DEL MOBILIARIO, APARATOS INFORMÁTICOS Y TELECOMUNICACIONES</t>
  </si>
  <si>
    <t>ICL02</t>
  </si>
  <si>
    <t>ICL017</t>
  </si>
  <si>
    <t>L03</t>
  </si>
  <si>
    <t>LIMPIEZA Y VACIADO DE PAPELERAS INTERIORES CON REPOSICIÓN DE BOLSAS DE BASURA Y GESTIÓN DEL RESIDUO</t>
  </si>
  <si>
    <t>ICL03</t>
  </si>
  <si>
    <t>ICL018</t>
  </si>
  <si>
    <t>L04</t>
  </si>
  <si>
    <t>LIMPIEZA DE PAREDES, TECHOS, PUERTAS, VENTANAS Y CRISTALES INTERIORES</t>
  </si>
  <si>
    <t>ICL04</t>
  </si>
  <si>
    <t>ICL019</t>
  </si>
  <si>
    <t>L05</t>
  </si>
  <si>
    <t>LIMPIEZA DE TAPICERIAS, ALFOMBRAS, CORTINAS Y BANDERAS</t>
  </si>
  <si>
    <t>ICL05</t>
  </si>
  <si>
    <t>ICL020</t>
  </si>
  <si>
    <t>L06</t>
  </si>
  <si>
    <t>LIMPIEZA DE REJILLAS DE CLIMATIZACIÓN</t>
  </si>
  <si>
    <t>ICL06</t>
  </si>
  <si>
    <t>ICL021</t>
  </si>
  <si>
    <t>L07</t>
  </si>
  <si>
    <t>LIMPIEZA DE PUNTOS DE LUZ</t>
  </si>
  <si>
    <t>ICL07</t>
  </si>
  <si>
    <t>ICL022</t>
  </si>
  <si>
    <t>L08</t>
  </si>
  <si>
    <t>LIMPIEZA INTERIOR Y EXTERIOR DE ASCENSORES</t>
  </si>
  <si>
    <t>ICL08</t>
  </si>
  <si>
    <t>ICL023</t>
  </si>
  <si>
    <t>L09</t>
  </si>
  <si>
    <t>LIMPIEZA DE ASEOS Y SERVICIOS</t>
  </si>
  <si>
    <t>ICLO1</t>
  </si>
  <si>
    <t>ICL09</t>
  </si>
  <si>
    <t>ICL024</t>
  </si>
  <si>
    <t>L10</t>
  </si>
  <si>
    <t>LIMPIEZA DE PUERTAS DE ENTRADA Y SUS CRISTALES</t>
  </si>
  <si>
    <t>ICL10</t>
  </si>
  <si>
    <t>ICL25</t>
  </si>
  <si>
    <t>ICL11</t>
  </si>
  <si>
    <t>ICL26</t>
  </si>
  <si>
    <t>ICL12</t>
  </si>
  <si>
    <t>ICL27</t>
  </si>
  <si>
    <t>ICL13</t>
  </si>
  <si>
    <t>ICL28</t>
  </si>
  <si>
    <t>ICL14</t>
  </si>
  <si>
    <t>ICL29</t>
  </si>
  <si>
    <t>∑PxC</t>
  </si>
  <si>
    <t>∑PxCmax</t>
  </si>
  <si>
    <t>ICL15</t>
  </si>
  <si>
    <t>ICL30</t>
  </si>
  <si>
    <t>ICLOPi</t>
  </si>
  <si>
    <t>ICLOP</t>
  </si>
  <si>
    <t>LOp3</t>
  </si>
  <si>
    <t>LIMPIEZA CRISTALES INTERIORES APB</t>
  </si>
  <si>
    <t>MANTENIMIENTO CONTENEDORES HIGIÉNICOS</t>
  </si>
  <si>
    <t>INSTALACIÓN DE LA DECORACIÓN NAVIDEÑA EN LAS OFICINAS DE LA APB</t>
  </si>
  <si>
    <t>ICLOP1</t>
  </si>
  <si>
    <t>INDICADORES DE LIMPIEZAS GENERAL (ILG)</t>
  </si>
  <si>
    <t>MÍNIMO 1 MENSUAL</t>
  </si>
  <si>
    <t>ICLG</t>
  </si>
  <si>
    <t>PENALIZACIÓN</t>
  </si>
  <si>
    <t>MANTENIMIENTO DE BACTERIOESTÁTICOS</t>
  </si>
  <si>
    <t>INDICADORES DE LIMPIEZAS ESPECIAL (ILE)</t>
  </si>
  <si>
    <t>POR INDICACIÓN DE LA APB</t>
  </si>
  <si>
    <t>LIMPIEZA EXTRAORDINARIA POR EVENTOS</t>
  </si>
  <si>
    <t>LIMPIEZA FINAL DE OBRA</t>
  </si>
  <si>
    <t>* El indicador que no corresponde por no aplicarse tomara el valor 1</t>
  </si>
  <si>
    <t>CUMPLIMIENTO DE LA PROGRAMACIÓN</t>
  </si>
  <si>
    <t>INDICADOR PROGRAMACIÓN LIMPIEZAS ORDINARIAS  (IP1)</t>
  </si>
  <si>
    <t>Previstas</t>
  </si>
  <si>
    <t>Realizadas</t>
  </si>
  <si>
    <t>Este indicador se considera aceptable si es mayor que 1, e inaceptable si es menor que 1</t>
  </si>
  <si>
    <t>TOTAL=</t>
  </si>
  <si>
    <t>INDICADOR PROGRAMACIÓN LIMPIEZASPROGRAMADAS (IP2)</t>
  </si>
  <si>
    <t>LOp1</t>
  </si>
  <si>
    <t>LOp2</t>
  </si>
  <si>
    <t>CUMPLIMIENTO TIEMPO DE RESPUESTA</t>
  </si>
  <si>
    <t>INDICADOR TIEMPO DE RESPUESTA DE LIMPIEZAS ESPECIALES (IT1)</t>
  </si>
  <si>
    <t>Las limpiezas especiales se realizarán a solicitud de la APB, que indicará al contratista el tipo de actuación a realizar, en que zona y la fecha en la que deben comenzar los trabajos</t>
  </si>
  <si>
    <t>Se define IT1 como el tiempo de respuesta del contratista ante la solicitud de ejecución de un LE. Las actuaciones deberan iniciarse antes de 3 días laborables respecto a la fecha de inicio solicitada por la APB</t>
  </si>
  <si>
    <t>Este indicador mensual se considera inaceptable si se superán los 3 días para el comienzo de la LE</t>
  </si>
  <si>
    <r>
      <t>INDICADOR TIEMPO DE RESPUESTA DE AVISOS (ITR</t>
    </r>
    <r>
      <rPr>
        <b/>
        <vertAlign val="subscript"/>
        <sz val="11"/>
        <color rgb="FFFF0000"/>
        <rFont val="Calibri"/>
        <family val="2"/>
        <scheme val="minor"/>
      </rPr>
      <t>2</t>
    </r>
    <r>
      <rPr>
        <b/>
        <sz val="11"/>
        <color rgb="FFFF0000"/>
        <rFont val="Calibri"/>
        <family val="2"/>
        <scheme val="minor"/>
      </rPr>
      <t>) PDS CORRECTIVAS</t>
    </r>
  </si>
  <si>
    <t>nº intervenciones (mes)</t>
  </si>
  <si>
    <t>Aceptables</t>
  </si>
  <si>
    <t>Inaceptables</t>
  </si>
  <si>
    <r>
      <t>Se define ITR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como el tiempo de respuesta del contratista ante un aviso de una PDS Correctiva.
Si se trata de una limpieza correctiva derivada de una emergencia o situación inesperada, la cual se ejecutará a través del equipo que denominamos RETÉN, el tiempo máximo de respuesta será de 6 horas considerando un tiempo de saciedad para la movilización de los medios técnicos y humanos hasta la zona de actuación de 3 horas.
En el caso de que la limpieza correctiva derive de una incorrecta ejecución de la limpieza preventiva, el tiempo de respuesta máximo será de 2 horas considerando un tiempo de saciedad para movilización hasta la zona donde se debe realizar la actuación de 0,5 horas.</t>
    </r>
  </si>
  <si>
    <r>
      <t>ITR</t>
    </r>
    <r>
      <rPr>
        <vertAlign val="subscript"/>
        <sz val="11"/>
        <color theme="0"/>
        <rFont val="Calibri"/>
        <family val="2"/>
        <scheme val="minor"/>
      </rPr>
      <t>2</t>
    </r>
    <r>
      <rPr>
        <sz val="11"/>
        <color theme="0"/>
        <rFont val="Calibri"/>
        <family val="2"/>
        <scheme val="minor"/>
      </rPr>
      <t xml:space="preserve"> situación emergencia</t>
    </r>
  </si>
  <si>
    <r>
      <t>ITR</t>
    </r>
    <r>
      <rPr>
        <vertAlign val="subscript"/>
        <sz val="11"/>
        <color theme="0"/>
        <rFont val="Calibri"/>
        <family val="2"/>
        <scheme val="minor"/>
      </rPr>
      <t xml:space="preserve">2 </t>
    </r>
    <r>
      <rPr>
        <sz val="11"/>
        <color theme="0"/>
        <rFont val="Calibri"/>
        <family val="2"/>
        <scheme val="minor"/>
      </rPr>
      <t>limpieza preventiva</t>
    </r>
  </si>
  <si>
    <t>INDICADORES DE DOCUMENTACIÓN (ICDO)</t>
  </si>
  <si>
    <t>ICDO</t>
  </si>
  <si>
    <t>ICDO1</t>
  </si>
  <si>
    <t>PROGRAMACIÓN SEMANAL DE LAS OPERACIONES DE LIMPIEZA</t>
  </si>
  <si>
    <t>ICDO2</t>
  </si>
  <si>
    <t>INFORME MENSUAL</t>
  </si>
  <si>
    <t>ICDO3</t>
  </si>
  <si>
    <t>TODOS LOS SERVICIOS QUE SE PRESTAN E INCIDENCIAS SE REFLEJAN DIARIAMENTE EN EL SISTEMA DE GESTIÓN (PLATAFORMA GMAO)</t>
  </si>
  <si>
    <t>INDICADORES DE HORARIOS, PERSONAL, MAQUINARIA Y MEDIOAMBIENTE (ICHPMM)</t>
  </si>
  <si>
    <t>ICHPMM</t>
  </si>
  <si>
    <t>ICHPMM1</t>
  </si>
  <si>
    <t>EL PERSONAL CUMPLE CON LOS HORARIOS DE LAS JORNADAS LABORABLES (CONVENIO LABORAL APLICABLE)</t>
  </si>
  <si>
    <t>ICHPMM2</t>
  </si>
  <si>
    <t xml:space="preserve">EL CONTRATISTA CUMPLE CON LA IMAGEN DE  IDENTIDAD CORPORATIVA DE LA APB EN ROPA DE UNIFORME, EQUIPOS DE TRABAJOS Y MEDIOS TÉCNICOS </t>
  </si>
  <si>
    <t>ICHPMM3</t>
  </si>
  <si>
    <t>EQUIPO DE TRABAJO FORMADO POR PERSONAL SUFICIENTE</t>
  </si>
  <si>
    <t>ICHPMM4</t>
  </si>
  <si>
    <t>EQUIPOS Y MAQUINARIA ADSCRITOS AL CONTRATO CUMPLEN CON LA LEGISLACIÓN Y NORMATIVA VIGENTE Y DISPONEN DE LAS INSPECCIONES PERIÓDICAS Y REVISIONES PERTINENTES</t>
  </si>
  <si>
    <t>ICHPMM5</t>
  </si>
  <si>
    <t>RETÉN A DISPOSICIÓN DEL RESPONSABLE DEL CONTRATO O PERSONA EN QUE DELEGUE</t>
  </si>
  <si>
    <t>ICHPMM6</t>
  </si>
  <si>
    <t>EL CONTRATISTA HA COMUNICADO CUALQUIER CAMBIO EN LOS TRABAJADORES POR BAJAS LABORABLES, VACACIONES U OTRAS CIRCUNSTANCIAS</t>
  </si>
  <si>
    <t>ICHPMM7</t>
  </si>
  <si>
    <t>EL CONTRATISTA DISPONE DE VEHÍCULOS NECESARIOS PARA EL TRASLADO DEL PERSONAL ADSCRITO CON CALIFICACIÓN ECO O CERO EMISIONES</t>
  </si>
  <si>
    <t>ICHPMM8</t>
  </si>
  <si>
    <t>INFORME MENSUAL SOBRE LA CANTIDADES RECOGIDAS DE CADA UNO DE LOS RESIDUOS CLASIFICADOS FORMULADAS EN PESO, VOLUMEN O UNIDADES</t>
  </si>
  <si>
    <t>ICHPMM9</t>
  </si>
  <si>
    <t>USO DE PRODUCTOS DE LIMPIEZA NATURALES Y/O ECOLÓGICOS CON CERTIFICACIÓN SEGÚN LEY 8/2019, DE 19 DE FEBRERO, DE RESIDUOS Y SUELOS CONTAMINADOS DE LAS ILLES BALEARES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</si>
  <si>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</si>
  <si>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</si>
  <si>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</si>
  <si>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</si>
  <si>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</si>
  <si>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 PLATAFORMA GMAO</t>
  </si>
  <si>
    <t>ICMC3</t>
  </si>
  <si>
    <t>DIRECCIÓN DE CORREO ELECTRÓNICO</t>
  </si>
  <si>
    <t>¿Se ha llevado a cabo comprobación del índice de calidad por parte de la APB?</t>
  </si>
  <si>
    <t>SI/NO</t>
  </si>
  <si>
    <t>SI</t>
  </si>
  <si>
    <t>IC</t>
  </si>
  <si>
    <t>PESOS</t>
  </si>
  <si>
    <t>ICxP</t>
  </si>
  <si>
    <t>ICxPMAx</t>
  </si>
  <si>
    <t>ICLO INDICADORES DE CALIDAD LIMPIEZA ORDINARIA (ICLO)</t>
  </si>
  <si>
    <t>ICLOP INDICADORES DE CALIDAD LIMPIEZA PROGRAMADA (ICLOP)</t>
  </si>
  <si>
    <t>ICLG INDICADORES DE LIMPIEZAS GENERAL (ILG)</t>
  </si>
  <si>
    <t>ICLE INDICADORES DE LIMPIEZA ESPECIAL (ILE)</t>
  </si>
  <si>
    <t>ICDO INDICADORES DE DOCUMENTACIÓN (ICDO)</t>
  </si>
  <si>
    <t>ICHPMM INDICADORES DE HORARIOS, PERSONAL, MAQUINARIA Y MEDIOAMBIENTE (ICHPMM)</t>
  </si>
  <si>
    <t>ICMC INDICADORES DE MEDIOS DE COMUNICACIÓN (ICMC)</t>
  </si>
  <si>
    <t>La obtención de una calificación inferior a 8 será considera inaceptable y llevará aparejada de manera directa la penalización correspondiente</t>
  </si>
  <si>
    <t>*Si IC=0 ver Indicadores Limpieza APB</t>
  </si>
  <si>
    <t>INDICADORES LIMPIEZA APB</t>
  </si>
  <si>
    <t>L01 LIMPIEZA DE SUELOS</t>
  </si>
  <si>
    <t>Nº de Residuos</t>
  </si>
  <si>
    <t>Valor de ponderación por superficie</t>
  </si>
  <si>
    <t>Total Residuos</t>
  </si>
  <si>
    <t>Valor</t>
  </si>
  <si>
    <t>Resultado valor</t>
  </si>
  <si>
    <t>Residuos inorgánicos grandes</t>
  </si>
  <si>
    <t>Oficinas APB</t>
  </si>
  <si>
    <t>Inorgánicos</t>
  </si>
  <si>
    <t xml:space="preserve">    Piso 0</t>
  </si>
  <si>
    <t>OFICINAS APB</t>
  </si>
  <si>
    <t>PLANTA 0</t>
  </si>
  <si>
    <t xml:space="preserve">    Piso 1</t>
  </si>
  <si>
    <t>PLANTA 1</t>
  </si>
  <si>
    <t xml:space="preserve">    Piso 2</t>
  </si>
  <si>
    <t>PLANTA 2</t>
  </si>
  <si>
    <t>Método de medición</t>
  </si>
  <si>
    <t>Tamaño igual o superior</t>
  </si>
  <si>
    <t>Es Martell</t>
  </si>
  <si>
    <t>EDIFICIO ES MARTELL</t>
  </si>
  <si>
    <t>Contabilización del numero de residuos orgánicos e inorgánicos por cada subzona especificada</t>
  </si>
  <si>
    <t>a una colilla</t>
  </si>
  <si>
    <t>Antiguas dep</t>
  </si>
  <si>
    <t>ANTIGUAS DEPENDENCIAS APB</t>
  </si>
  <si>
    <t>Se incluye bajo las mesas, detrás de puertas y  armarios y cualquier zona inaccesible y que no esté a la vista</t>
  </si>
  <si>
    <t xml:space="preserve">Casetas </t>
  </si>
  <si>
    <t>CASETA CONTROL</t>
  </si>
  <si>
    <t>Mas de 5 residuos por subzona se considerará despues de ponderación valor 0 en orgánicos e inorgánicos</t>
  </si>
  <si>
    <t>Baños Form</t>
  </si>
  <si>
    <t>BAÑOS EST FORMENTERA</t>
  </si>
  <si>
    <t>La presencia de polvo y suciedad funcionará por % y se valorará sobre el total de la subzona</t>
  </si>
  <si>
    <t>Almacenes talleres</t>
  </si>
  <si>
    <t>ALMACENES Y TALLERES</t>
  </si>
  <si>
    <t xml:space="preserve"> Si mas del 50% de incidencia sobre el total de la zona se observa alguna de las incidencias anteriores la calificación será 0</t>
  </si>
  <si>
    <t>2 plant Ancho</t>
  </si>
  <si>
    <t>2 PLANTA APAR ANCHORAGE</t>
  </si>
  <si>
    <t>Carpas</t>
  </si>
  <si>
    <t>CARPAS BOTAFOC 1 Y 2</t>
  </si>
  <si>
    <t>Residuos orgánicos</t>
  </si>
  <si>
    <t>Orgánicos</t>
  </si>
  <si>
    <t xml:space="preserve">De cualquier tamaño </t>
  </si>
  <si>
    <t>apreciable al ojo humano</t>
  </si>
  <si>
    <t>Presencia de polvo y/o suciedad</t>
  </si>
  <si>
    <t>Presencia de polvo y/o suciedad general</t>
  </si>
  <si>
    <t>VSuelos&gt;=15</t>
  </si>
  <si>
    <t>Vsuelos&lt;15</t>
  </si>
  <si>
    <t xml:space="preserve">Total </t>
  </si>
  <si>
    <t>L01 Suelos</t>
  </si>
  <si>
    <t>L02 LIMPIEZA DE POLVO DEL MOBILIARIO</t>
  </si>
  <si>
    <t>%Incidencia</t>
  </si>
  <si>
    <t>IncXPond</t>
  </si>
  <si>
    <t xml:space="preserve">Presencia de polvo </t>
  </si>
  <si>
    <t>En la calificación se tendrá en cuenta:</t>
  </si>
  <si>
    <t>Suciedad y polvo en mobiliario</t>
  </si>
  <si>
    <t>Se incluye:</t>
  </si>
  <si>
    <t>Vmobiliario&gt;=4</t>
  </si>
  <si>
    <t>Mesas</t>
  </si>
  <si>
    <t>Equipamiento informáticos</t>
  </si>
  <si>
    <t>Vmobiliario&lt;4</t>
  </si>
  <si>
    <t>Sillas</t>
  </si>
  <si>
    <t>Casetas control</t>
  </si>
  <si>
    <t>2ª PLANTA APAR ANCHORAGE</t>
  </si>
  <si>
    <t>Otros elementos interiores</t>
  </si>
  <si>
    <t>Almacenes</t>
  </si>
  <si>
    <t>L02 mobiliario</t>
  </si>
  <si>
    <t>L03 LIMPIEZA Y VACIADO PAPELERAS</t>
  </si>
  <si>
    <t>LIMPIEZA Y VACIADO PAPELERAS</t>
  </si>
  <si>
    <t>Número papeleras llenas</t>
  </si>
  <si>
    <t>Si la capacidad de la papelera ha sido superada por encima del borde superior se contará como papelera llena.</t>
  </si>
  <si>
    <t>Si mas de 5 papeleras despues de aplicar ponderación están llenas el valor es 0</t>
  </si>
  <si>
    <t>Antiguas APB</t>
  </si>
  <si>
    <t>Casetas</t>
  </si>
  <si>
    <t>Vpapeleras&gt;=5</t>
  </si>
  <si>
    <t>Vpapeleras&lt;5</t>
  </si>
  <si>
    <t>2 planta Ancho</t>
  </si>
  <si>
    <t>Carpas Botafoc</t>
  </si>
  <si>
    <t>L03 Papeleras</t>
  </si>
  <si>
    <t>Suciedad y polvo en paredes</t>
  </si>
  <si>
    <t xml:space="preserve">Suciedad y polvo en puertas </t>
  </si>
  <si>
    <t>Suciedad y polvo en techo</t>
  </si>
  <si>
    <t>Suciedad y polvo en cristales interiores</t>
  </si>
  <si>
    <t>Vparedes&gt;=5</t>
  </si>
  <si>
    <t>Vparedes&lt;5</t>
  </si>
  <si>
    <t>Ej. Mas del 50% de la pared del ascensor está sucia o mas del 50% de las puertas están sucias</t>
  </si>
  <si>
    <t>L04 Paredes</t>
  </si>
  <si>
    <t>L05 LIMPIEZA DE TAPICERIAS Y ALFOMBRAS</t>
  </si>
  <si>
    <t>LIMPIEZA DE TAPICERIAS Y ALFOMBRAS</t>
  </si>
  <si>
    <t>Método medición:</t>
  </si>
  <si>
    <t>% Presencia de suciedad</t>
  </si>
  <si>
    <t>Para la calificación se tendrá en cuenta la superficie total de las alfombras de cada una de las subzonas.</t>
  </si>
  <si>
    <t>Valfombras&gt;=2</t>
  </si>
  <si>
    <t>Para la consideración del valor se tendrá en cuenta quepor encima del 50% de la superficie con incidencia se considerará 0.</t>
  </si>
  <si>
    <t>Valfombras&lt;2</t>
  </si>
  <si>
    <t>L05 Alfombras</t>
  </si>
  <si>
    <t>Se observará la presencia de:</t>
  </si>
  <si>
    <t>Pelusa</t>
  </si>
  <si>
    <t>Restos orgánicos e inorgánicos</t>
  </si>
  <si>
    <t>Liquidos</t>
  </si>
  <si>
    <t>L06 LIMPIEZA DE REJILLAS DE CLIMATIZACIÓN</t>
  </si>
  <si>
    <t>Nº rejillas con incidencia</t>
  </si>
  <si>
    <t>LIMPIEZA DE REJILLA DE CLIMATIZACIÓN</t>
  </si>
  <si>
    <t>Presencia de polvo y suciedad</t>
  </si>
  <si>
    <t>CASETAS CONTROL</t>
  </si>
  <si>
    <t>Baños est Form</t>
  </si>
  <si>
    <t>Suciedad y polvo en rejillas</t>
  </si>
  <si>
    <t>Almacenes tall</t>
  </si>
  <si>
    <t>Vrejillas&gt;=5</t>
  </si>
  <si>
    <t>Suciedad y polvo en marco y entorno</t>
  </si>
  <si>
    <t>2 Planta ancho</t>
  </si>
  <si>
    <t>Vrejillas&lt;5</t>
  </si>
  <si>
    <t>Mas de 2 rejillas por subzona será considerado como valor 0 después de ponderación</t>
  </si>
  <si>
    <t>L06 Rejillas</t>
  </si>
  <si>
    <t>L07 LIMPIEZA DE PUNTOS DE LUZ</t>
  </si>
  <si>
    <t>Presencia de suciedad</t>
  </si>
  <si>
    <t>% Total suciedad&gt;50=0</t>
  </si>
  <si>
    <t>Suciedad y polvo en bombillas</t>
  </si>
  <si>
    <t>Suciedad y polvo en protecciones</t>
  </si>
  <si>
    <t>CASETA CONTROL MOLL NORD</t>
  </si>
  <si>
    <t>Suciedad y polvo en bases y apliques</t>
  </si>
  <si>
    <t>Vluz&gt;=5</t>
  </si>
  <si>
    <t xml:space="preserve"> Si mas del 50% de los puntos de luz se observa alguna de las incidencias anteriores la calificación será 0</t>
  </si>
  <si>
    <t>Vluz&lt;5</t>
  </si>
  <si>
    <t>Ej. Mas del 50% de los puntos de luz con las incidencias definidas anteriormente se considerará un valor de calificación 0</t>
  </si>
  <si>
    <t>L07 Luz</t>
  </si>
  <si>
    <t>L08 LIMPIEZA DE INTERIOR Y EXTERIOR DE ASCENSORES</t>
  </si>
  <si>
    <t>LIMPIEZA DE ASCENSORES</t>
  </si>
  <si>
    <t xml:space="preserve">% Suciedad </t>
  </si>
  <si>
    <t>Suciedad y polvo en botoneras</t>
  </si>
  <si>
    <t>Pasarela 1</t>
  </si>
  <si>
    <t>Vascensores&gt;=2</t>
  </si>
  <si>
    <t>Pasarela 2</t>
  </si>
  <si>
    <t>PASARELA 1</t>
  </si>
  <si>
    <t>Vascensores&lt;2</t>
  </si>
  <si>
    <t>Estado general de limpieza y olores</t>
  </si>
  <si>
    <t>PASARELA 2</t>
  </si>
  <si>
    <t>L08 Ascensores</t>
  </si>
  <si>
    <t xml:space="preserve"> Si mas del 50% del ascensor se observa alguna de las incidencias anteriores la calificación será 0</t>
  </si>
  <si>
    <t>L09 LIMPIEZA DE ASEOS Y SERVICIOS</t>
  </si>
  <si>
    <t>Calificación</t>
  </si>
  <si>
    <t>Pond</t>
  </si>
  <si>
    <t>Suciedad en wc y lavamanos</t>
  </si>
  <si>
    <t>Restos orgánicos</t>
  </si>
  <si>
    <t>Polvo</t>
  </si>
  <si>
    <t>Vaseos&gt;=3</t>
  </si>
  <si>
    <t>Papeles u otros en suelo, lavamanos,etc</t>
  </si>
  <si>
    <t>Vaseos&lt;3</t>
  </si>
  <si>
    <t>Para la calificación se tendrá en cuenta el peor de los casos que influirá en el resto de los baños de la zona</t>
  </si>
  <si>
    <t>L09 Aseos</t>
  </si>
  <si>
    <t>Ej. Se observa un baño con restos orgánicos en la inspección de la planta 1 , el valor será 0 aunque el resto de los baños esten limpios</t>
  </si>
  <si>
    <t>L10 LIMPIEZA DE PUERTAS DE ENTRADA Y SUS CRISTALES</t>
  </si>
  <si>
    <t>Presencia de polvo u otras suciedades</t>
  </si>
  <si>
    <t>Por cada puerta situada en la zona de calificación se valorará el porcentaje de limpieza sobre el total de la medición</t>
  </si>
  <si>
    <t>Restos de liquidos</t>
  </si>
  <si>
    <t>Pintadas</t>
  </si>
  <si>
    <t>Ej. Se evaluan todas las puertas de la planta 0, si mas del 50% tienen la suciedad antes descrita en mas del 50% de su superficie</t>
  </si>
  <si>
    <t>y aplicado el valor de ponderación su valor será 0</t>
  </si>
  <si>
    <t>Vpuertas&gt;=5</t>
  </si>
  <si>
    <t>Vpuertas&lt;5</t>
  </si>
  <si>
    <t>L10Puertas</t>
  </si>
  <si>
    <t>LOp1 LIMPIEZA DE CRISTALES INTERIORES Y EXTERIORES</t>
  </si>
  <si>
    <t>LIMPIEZA DE CRISTALES INTERIORES Y EXTERIORES</t>
  </si>
  <si>
    <t>%Presencia de suciedad</t>
  </si>
  <si>
    <t>Por cada cristal situada en la zona de calificación se valorará el porcentaje de limpieza sobre el total de la medición</t>
  </si>
  <si>
    <t>Ej. Se evaluan todos los cristales de la planta 0, si mas del 50% tienen la suciedad antes descrita en mas del 50% de su superficie</t>
  </si>
  <si>
    <t>Vopcristal&gt;=5</t>
  </si>
  <si>
    <t>Vopcristal&lt;5</t>
  </si>
  <si>
    <t>LOp1cristales</t>
  </si>
  <si>
    <t>LOp2 MANTENIMIENTO DE CONTENEDORES HIGIÉNICOS</t>
  </si>
  <si>
    <t>Nº contendores llenos</t>
  </si>
  <si>
    <t>Si la capacidad del contenedor ha sido superada por encima del borde superior se contará como papelera llena.</t>
  </si>
  <si>
    <t>Un solo contenedor lleno sin retirar se considerará valor 0</t>
  </si>
  <si>
    <t>Vcont&gt;=3</t>
  </si>
  <si>
    <t>Vcont&lt;3</t>
  </si>
  <si>
    <t>LOp2 contenedores</t>
  </si>
  <si>
    <t>Instalación en tiempo y forma</t>
  </si>
  <si>
    <t>Se considerará 1 si:</t>
  </si>
  <si>
    <t>MANTENIMIENTO DE BACTERIOSTÁTICO</t>
  </si>
  <si>
    <t>VLGbacterio&gt;=3</t>
  </si>
  <si>
    <t>VLGbacterio&gt;3</t>
  </si>
  <si>
    <t>El depósito contiene fungente en cantidad suficiente para su correcto funcionamiento</t>
  </si>
  <si>
    <t>Lgbacterio</t>
  </si>
  <si>
    <t>El aparato funciona con normalidad</t>
  </si>
  <si>
    <t>INDICADORES DE CALIDAD LIMPIEZA ORDINARIA (ICLO)</t>
  </si>
  <si>
    <t>ICLO2</t>
  </si>
  <si>
    <t>ICLO3</t>
  </si>
  <si>
    <t>ICLO4</t>
  </si>
  <si>
    <t>ICLO5</t>
  </si>
  <si>
    <r>
      <t>INDICADORES DE CALIDAD LIMPIEZA PROGRAMADA (ICLO</t>
    </r>
    <r>
      <rPr>
        <b/>
        <vertAlign val="subscript"/>
        <sz val="11"/>
        <color rgb="FF0070C0"/>
        <rFont val="Calibri"/>
        <family val="2"/>
        <scheme val="minor"/>
      </rPr>
      <t>P</t>
    </r>
    <r>
      <rPr>
        <b/>
        <sz val="11"/>
        <color rgb="FF0070C0"/>
        <rFont val="Calibri"/>
        <family val="2"/>
        <scheme val="minor"/>
      </rPr>
      <t>)</t>
    </r>
  </si>
  <si>
    <r>
      <t>ICLOP</t>
    </r>
    <r>
      <rPr>
        <b/>
        <vertAlign val="subscript"/>
        <sz val="11"/>
        <color theme="0"/>
        <rFont val="Calibri"/>
        <family val="2"/>
        <scheme val="minor"/>
      </rPr>
      <t>i</t>
    </r>
  </si>
  <si>
    <r>
      <t>ICLO</t>
    </r>
    <r>
      <rPr>
        <vertAlign val="subscript"/>
        <sz val="11"/>
        <color theme="1"/>
        <rFont val="Calibri (Cuerpo)"/>
      </rPr>
      <t>P</t>
    </r>
    <r>
      <rPr>
        <sz val="11"/>
        <color theme="1"/>
        <rFont val="Calibri"/>
        <family val="2"/>
        <scheme val="minor"/>
      </rPr>
      <t>1</t>
    </r>
  </si>
  <si>
    <t>ICLOP2</t>
  </si>
  <si>
    <t>ICLOP3</t>
  </si>
  <si>
    <t>ICLOP4</t>
  </si>
  <si>
    <t>ICLOP5</t>
  </si>
  <si>
    <t>* Rellenar a mano en función de las inspecciones realizadas</t>
  </si>
  <si>
    <t>LG</t>
  </si>
  <si>
    <t>ICLG1</t>
  </si>
  <si>
    <t>ICLG2</t>
  </si>
  <si>
    <t>ICLG3</t>
  </si>
  <si>
    <t>ICLG4</t>
  </si>
  <si>
    <t>ICLG5</t>
  </si>
  <si>
    <t>INDICADORES DE LIMPIEZA ESPECIAL (ILE)</t>
  </si>
  <si>
    <t>ICLE</t>
  </si>
  <si>
    <t>LE1</t>
  </si>
  <si>
    <t>LE2</t>
  </si>
  <si>
    <t>ICLE1</t>
  </si>
  <si>
    <t>ICLE2</t>
  </si>
  <si>
    <t>ICLE3</t>
  </si>
  <si>
    <t>ICLE4</t>
  </si>
  <si>
    <t>ICLE5</t>
  </si>
  <si>
    <t>ICDO4</t>
  </si>
  <si>
    <t>ICDO5</t>
  </si>
  <si>
    <t>ICLHPMM</t>
  </si>
  <si>
    <t>ICLHPMM1</t>
  </si>
  <si>
    <t>ICLHPMM2</t>
  </si>
  <si>
    <t>ICLHPMM3</t>
  </si>
  <si>
    <t>ICLHPMM4</t>
  </si>
  <si>
    <t>ICLHPMM5</t>
  </si>
  <si>
    <t>ICMC4</t>
  </si>
  <si>
    <t>ICMC5</t>
  </si>
  <si>
    <t>ICAPB</t>
  </si>
  <si>
    <t>ICCONTRA</t>
  </si>
  <si>
    <t>ICPond</t>
  </si>
  <si>
    <t>IC ZONA SUR</t>
  </si>
  <si>
    <t>OBTENCIÓN ÍNDICE CALIDAD  ZONA SUR LOTE 1</t>
  </si>
  <si>
    <t>ICLG INDICADORES DE LIMPIEZAS GENERAL (ICLG)</t>
  </si>
  <si>
    <t>ICLE INDICADORES DE LIMPIEZA ESPECIAL (ICLE)</t>
  </si>
  <si>
    <t>∑IC</t>
  </si>
  <si>
    <t>LE3</t>
  </si>
  <si>
    <t>LG MANTENIMIENTO DE BACTERIOSTÁTICO</t>
  </si>
  <si>
    <t>CALIDAD DE PRESTACIÓN DEL SERVICIO LOTE 1. APÉNDICE 2. LIMPIEZA DE EDIFICIOS Y DEPENDENCIAS DE LA APB EN EL PUERTO DE EIVISSA</t>
  </si>
  <si>
    <t>La APB determinará cual es el área objeto de la inspección para la determinación de los indicadores objetos de evaluación por parte del Contratista</t>
  </si>
  <si>
    <t xml:space="preserve">Rellenar celdas en color </t>
  </si>
  <si>
    <t xml:space="preserve">LIMPIEZA DE PAREDES, TECHOS, PUERTAS, VENTANAS Y CRISTALES </t>
  </si>
  <si>
    <t>INDICADORES DE CALIDAD LIMPIEZA PROGRAMADA (ICLOp)</t>
  </si>
  <si>
    <t>MÍNIMO 30 MENSUALES. APB INDICARÁ SUBSECTORES A EVALUAR</t>
  </si>
  <si>
    <t>MÍNIMO 1 SEMANAL.  APB INDICARÁ SUBSECTORES A EVALUAR</t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</si>
  <si>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1LE1</t>
    </r>
    <r>
      <rPr>
        <b/>
        <sz val="11"/>
        <color theme="0"/>
        <rFont val="Calibri"/>
        <family val="2"/>
        <scheme val="minor"/>
      </rPr>
      <t>=</t>
    </r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</si>
  <si>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1LE2</t>
    </r>
    <r>
      <rPr>
        <b/>
        <sz val="11"/>
        <color theme="0"/>
        <rFont val="Calibri"/>
        <family val="2"/>
        <scheme val="minor"/>
      </rPr>
      <t>=</t>
    </r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</si>
  <si>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1LE3</t>
    </r>
    <r>
      <rPr>
        <b/>
        <sz val="11"/>
        <color theme="0"/>
        <rFont val="Calibri"/>
        <family val="2"/>
        <scheme val="minor"/>
      </rPr>
      <t>=</t>
    </r>
  </si>
  <si>
    <t>OBTENCIÓN ÍNDICE CALIDAD CONTRATISTA  APÉNDICE 2</t>
  </si>
  <si>
    <t>OBTENCIÓN DE LOS INDICADORES DE LIMPIEZA COMÚN PARA APB Y CONTRATISTA (Se ajustará al inicio del contrato)</t>
  </si>
  <si>
    <t xml:space="preserve">L04 LIMPIEZA DE PAREDES, TECHOS, PUERTAS, VENTANAS Y CRISTALES </t>
  </si>
  <si>
    <t>LIMPIEZA CRISTALES  APB</t>
  </si>
  <si>
    <t>FUTURAS OFICINAS APB</t>
  </si>
  <si>
    <t>CASA DEL MAR</t>
  </si>
  <si>
    <t>ZONAS COMUNES E. MARÍTIMA</t>
  </si>
  <si>
    <t>OFICINAS GUARDIA CIVIL E.M.</t>
  </si>
  <si>
    <t>1º ^PLANTA  EDIFICIO A</t>
  </si>
  <si>
    <t>Futuras Ofiicina APB</t>
  </si>
  <si>
    <t>Casa del Mar</t>
  </si>
  <si>
    <t>Zonas comunes E.M.</t>
  </si>
  <si>
    <t>Oficinas GC</t>
  </si>
  <si>
    <t>Edificio A</t>
  </si>
  <si>
    <t>Futuras Oficinas APB</t>
  </si>
  <si>
    <t>Zonas comunes E.M</t>
  </si>
  <si>
    <t>Futuras Oficina APB</t>
  </si>
  <si>
    <t>Zonas Comunes E.M.</t>
  </si>
  <si>
    <t>Casa del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</si>
</sst>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sz val="11"/>
      <color rgb="FF0070C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vertAlign val="subscript"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b/>
      <vertAlign val="subscript"/>
      <sz val="11"/>
      <color rgb="FF0070C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vertAlign val="subscript"/>
      <sz val="11"/>
      <color theme="1"/>
      <name val="Calibri (Cuerpo)"/>
    </font>
  </fonts>
  <fills count="24">
    <fill>
      <patternFill patternType="none"/>
    </fill>
    <fill>
      <patternFill patternType="gray125"/>
    </fill>
    <fill>
      <patternFill patternType="solid">
        <fgColor rgb="FF00B0F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rgb="FF000000"/>
      </patternFill>
    </fill>
  </fills>
  <borders count="20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FFFFFF"/>
      </right>
      <top style="medium">
        <color rgb="FF000000"/>
      </top>
      <bottom style="medium">
        <color rgb="FF000000"/>
      </bottom>
      <diagonal/>
    </border>
    <border>
      <left style="thin">
        <color rgb="FFFFFFFF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FFFFFF"/>
      </left>
      <right/>
      <top style="medium">
        <color rgb="FF000000"/>
      </top>
      <bottom/>
      <diagonal/>
    </border>
    <border>
      <left style="thin">
        <color rgb="FFFFFFFF"/>
      </left>
      <right/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auto="1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/>
      <diagonal/>
    </border>
    <border>
      <left style="thin">
        <color theme="0"/>
      </left>
      <right/>
      <top style="medium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FFFFFF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rgb="FFFFFFFF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/>
      <diagonal/>
    </border>
    <border>
      <left/>
      <right style="thin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/>
      <right style="medium">
        <color auto="1"/>
      </right>
      <top/>
      <bottom style="medium">
        <color theme="1"/>
      </bottom>
      <diagonal/>
    </border>
    <border>
      <left style="medium">
        <color theme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 style="medium">
        <color auto="1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/>
      <right style="medium">
        <color rgb="FF00000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0000"/>
      </right>
      <top style="thin">
        <color theme="0"/>
      </top>
      <bottom style="thin">
        <color rgb="FFFFFFFF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1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88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6" fillId="0" borderId="4" xfId="0" applyFont="1" applyFill="1" applyBorder="1"/>
    <xf numFmtId="0" fontId="4" fillId="0" borderId="5" xfId="0" applyFont="1" applyFill="1" applyBorder="1"/>
    <xf numFmtId="0" fontId="7" fillId="0" borderId="5" xfId="0" applyFont="1" applyFill="1" applyBorder="1"/>
    <xf numFmtId="0" fontId="8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11" fillId="0" borderId="13" xfId="0" applyFont="1" applyFill="1" applyBorder="1"/>
    <xf numFmtId="0" fontId="12" fillId="4" borderId="14" xfId="0" applyFont="1" applyFill="1" applyBorder="1" applyAlignment="1">
      <alignment horizontal="right"/>
    </xf>
    <xf numFmtId="0" fontId="13" fillId="4" borderId="14" xfId="0" applyFont="1" applyFill="1" applyBorder="1"/>
    <xf numFmtId="0" fontId="4" fillId="4" borderId="15" xfId="0" applyFont="1" applyFill="1" applyBorder="1" applyAlignment="1"/>
    <xf numFmtId="0" fontId="4" fillId="4" borderId="16" xfId="0" applyFont="1" applyFill="1" applyBorder="1" applyAlignment="1"/>
    <xf numFmtId="0" fontId="4" fillId="4" borderId="17" xfId="0" applyFont="1" applyFill="1" applyBorder="1" applyAlignment="1"/>
    <xf numFmtId="0" fontId="4" fillId="4" borderId="0" xfId="0" applyFont="1" applyFill="1" applyBorder="1"/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13" xfId="0" applyFont="1" applyFill="1" applyBorder="1"/>
    <xf numFmtId="0" fontId="4" fillId="0" borderId="22" xfId="0" applyFont="1" applyFill="1" applyBorder="1"/>
    <xf numFmtId="0" fontId="4" fillId="4" borderId="19" xfId="0" applyFont="1" applyFill="1" applyBorder="1" applyAlignment="1">
      <alignment horizontal="center"/>
    </xf>
    <xf numFmtId="0" fontId="4" fillId="7" borderId="0" xfId="0" applyFont="1" applyFill="1" applyBorder="1"/>
    <xf numFmtId="0" fontId="4" fillId="5" borderId="2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center"/>
    </xf>
    <xf numFmtId="0" fontId="13" fillId="7" borderId="15" xfId="0" applyFont="1" applyFill="1" applyBorder="1" applyAlignment="1"/>
    <xf numFmtId="0" fontId="13" fillId="7" borderId="16" xfId="0" applyFont="1" applyFill="1" applyBorder="1" applyAlignment="1"/>
    <xf numFmtId="0" fontId="13" fillId="7" borderId="17" xfId="0" applyFont="1" applyFill="1" applyBorder="1" applyAlignment="1"/>
    <xf numFmtId="0" fontId="4" fillId="7" borderId="0" xfId="0" applyFont="1" applyFill="1" applyBorder="1" applyAlignment="1">
      <alignment wrapText="1"/>
    </xf>
    <xf numFmtId="2" fontId="4" fillId="0" borderId="27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12" fillId="9" borderId="14" xfId="0" applyFont="1" applyFill="1" applyBorder="1" applyAlignment="1">
      <alignment horizontal="right"/>
    </xf>
    <xf numFmtId="0" fontId="13" fillId="9" borderId="14" xfId="0" applyFont="1" applyFill="1" applyBorder="1"/>
    <xf numFmtId="0" fontId="4" fillId="9" borderId="15" xfId="0" applyFont="1" applyFill="1" applyBorder="1" applyAlignment="1"/>
    <xf numFmtId="0" fontId="4" fillId="9" borderId="16" xfId="0" applyFont="1" applyFill="1" applyBorder="1" applyAlignment="1"/>
    <xf numFmtId="0" fontId="4" fillId="9" borderId="17" xfId="0" applyFont="1" applyFill="1" applyBorder="1" applyAlignment="1"/>
    <xf numFmtId="0" fontId="4" fillId="9" borderId="0" xfId="0" applyFont="1" applyFill="1" applyBorder="1"/>
    <xf numFmtId="0" fontId="4" fillId="9" borderId="18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0" borderId="29" xfId="0" applyFont="1" applyFill="1" applyBorder="1"/>
    <xf numFmtId="0" fontId="4" fillId="0" borderId="30" xfId="0" applyFont="1" applyFill="1" applyBorder="1"/>
    <xf numFmtId="0" fontId="4" fillId="0" borderId="31" xfId="0" applyFont="1" applyFill="1" applyBorder="1"/>
    <xf numFmtId="0" fontId="4" fillId="10" borderId="30" xfId="0" applyFont="1" applyFill="1" applyBorder="1" applyAlignment="1">
      <alignment horizontal="right"/>
    </xf>
    <xf numFmtId="0" fontId="4" fillId="10" borderId="30" xfId="0" applyFont="1" applyFill="1" applyBorder="1" applyAlignment="1">
      <alignment horizontal="center"/>
    </xf>
    <xf numFmtId="0" fontId="4" fillId="10" borderId="31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6" borderId="33" xfId="0" applyFont="1" applyFill="1" applyBorder="1" applyAlignment="1">
      <alignment horizontal="center"/>
    </xf>
    <xf numFmtId="0" fontId="4" fillId="5" borderId="33" xfId="0" applyFont="1" applyFill="1" applyBorder="1" applyAlignment="1">
      <alignment horizontal="center"/>
    </xf>
    <xf numFmtId="0" fontId="6" fillId="0" borderId="36" xfId="0" applyFont="1" applyFill="1" applyBorder="1"/>
    <xf numFmtId="0" fontId="4" fillId="0" borderId="37" xfId="0" applyFont="1" applyFill="1" applyBorder="1"/>
    <xf numFmtId="0" fontId="7" fillId="0" borderId="37" xfId="0" applyFont="1" applyFill="1" applyBorder="1"/>
    <xf numFmtId="0" fontId="11" fillId="0" borderId="38" xfId="0" applyFont="1" applyFill="1" applyBorder="1"/>
    <xf numFmtId="0" fontId="4" fillId="5" borderId="15" xfId="0" applyFont="1" applyFill="1" applyBorder="1" applyAlignment="1">
      <alignment horizontal="center"/>
    </xf>
    <xf numFmtId="0" fontId="12" fillId="7" borderId="14" xfId="0" applyFont="1" applyFill="1" applyBorder="1" applyAlignment="1">
      <alignment horizontal="right"/>
    </xf>
    <xf numFmtId="0" fontId="12" fillId="4" borderId="14" xfId="0" applyFont="1" applyFill="1" applyBorder="1" applyAlignment="1">
      <alignment horizontal="right" vertical="center"/>
    </xf>
    <xf numFmtId="0" fontId="4" fillId="0" borderId="38" xfId="0" applyFont="1" applyFill="1" applyBorder="1"/>
    <xf numFmtId="0" fontId="4" fillId="0" borderId="41" xfId="0" applyFont="1" applyFill="1" applyBorder="1"/>
    <xf numFmtId="0" fontId="4" fillId="0" borderId="42" xfId="0" applyFont="1" applyFill="1" applyBorder="1"/>
    <xf numFmtId="0" fontId="4" fillId="0" borderId="43" xfId="0" applyFont="1" applyFill="1" applyBorder="1"/>
    <xf numFmtId="0" fontId="13" fillId="7" borderId="15" xfId="0" applyFont="1" applyFill="1" applyBorder="1" applyAlignment="1">
      <alignment horizontal="left"/>
    </xf>
    <xf numFmtId="0" fontId="13" fillId="7" borderId="16" xfId="0" applyFont="1" applyFill="1" applyBorder="1" applyAlignment="1">
      <alignment horizontal="left"/>
    </xf>
    <xf numFmtId="0" fontId="13" fillId="7" borderId="17" xfId="0" applyFont="1" applyFill="1" applyBorder="1" applyAlignment="1">
      <alignment horizontal="left"/>
    </xf>
    <xf numFmtId="0" fontId="4" fillId="9" borderId="45" xfId="0" applyFont="1" applyFill="1" applyBorder="1" applyAlignment="1">
      <alignment horizontal="center"/>
    </xf>
    <xf numFmtId="0" fontId="4" fillId="9" borderId="46" xfId="0" applyFont="1" applyFill="1" applyBorder="1" applyAlignment="1">
      <alignment horizontal="center"/>
    </xf>
    <xf numFmtId="0" fontId="13" fillId="0" borderId="30" xfId="0" applyFont="1" applyFill="1" applyBorder="1"/>
    <xf numFmtId="2" fontId="4" fillId="0" borderId="47" xfId="0" applyNumberFormat="1" applyFont="1" applyFill="1" applyBorder="1" applyAlignment="1">
      <alignment horizontal="center"/>
    </xf>
    <xf numFmtId="0" fontId="4" fillId="0" borderId="48" xfId="0" applyFont="1" applyFill="1" applyBorder="1" applyAlignment="1">
      <alignment horizontal="center"/>
    </xf>
    <xf numFmtId="0" fontId="13" fillId="0" borderId="0" xfId="0" applyFont="1" applyFill="1" applyBorder="1"/>
    <xf numFmtId="2" fontId="4" fillId="0" borderId="29" xfId="0" applyNumberFormat="1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5" fillId="0" borderId="5" xfId="0" applyFont="1" applyFill="1" applyBorder="1"/>
    <xf numFmtId="0" fontId="4" fillId="0" borderId="6" xfId="0" applyFont="1" applyFill="1" applyBorder="1"/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13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10" borderId="55" xfId="0" applyFont="1" applyFill="1" applyBorder="1" applyAlignment="1">
      <alignment horizontal="center"/>
    </xf>
    <xf numFmtId="0" fontId="4" fillId="10" borderId="49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13" fillId="0" borderId="14" xfId="0" applyFont="1" applyFill="1" applyBorder="1"/>
    <xf numFmtId="0" fontId="4" fillId="0" borderId="15" xfId="0" applyFont="1" applyFill="1" applyBorder="1" applyAlignment="1"/>
    <xf numFmtId="0" fontId="4" fillId="0" borderId="16" xfId="0" applyFont="1" applyFill="1" applyBorder="1" applyAlignment="1"/>
    <xf numFmtId="0" fontId="4" fillId="0" borderId="17" xfId="0" applyFont="1" applyFill="1" applyBorder="1" applyAlignment="1"/>
    <xf numFmtId="0" fontId="4" fillId="10" borderId="57" xfId="0" applyFont="1" applyFill="1" applyBorder="1" applyAlignment="1">
      <alignment horizontal="center"/>
    </xf>
    <xf numFmtId="0" fontId="4" fillId="10" borderId="34" xfId="0" applyFont="1" applyFill="1" applyBorder="1" applyAlignment="1">
      <alignment horizontal="center"/>
    </xf>
    <xf numFmtId="0" fontId="4" fillId="0" borderId="58" xfId="0" applyFont="1" applyFill="1" applyBorder="1"/>
    <xf numFmtId="0" fontId="4" fillId="0" borderId="36" xfId="0" applyFont="1" applyFill="1" applyBorder="1"/>
    <xf numFmtId="0" fontId="5" fillId="0" borderId="37" xfId="0" applyFont="1" applyFill="1" applyBorder="1"/>
    <xf numFmtId="0" fontId="4" fillId="0" borderId="59" xfId="0" applyFont="1" applyFill="1" applyBorder="1"/>
    <xf numFmtId="0" fontId="6" fillId="0" borderId="38" xfId="0" applyFont="1" applyFill="1" applyBorder="1"/>
    <xf numFmtId="0" fontId="7" fillId="0" borderId="0" xfId="0" applyFont="1" applyFill="1" applyBorder="1"/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2" fillId="0" borderId="60" xfId="0" applyFont="1" applyFill="1" applyBorder="1" applyAlignment="1">
      <alignment horizontal="right"/>
    </xf>
    <xf numFmtId="0" fontId="13" fillId="0" borderId="60" xfId="0" applyFont="1" applyFill="1" applyBorder="1"/>
    <xf numFmtId="0" fontId="4" fillId="0" borderId="61" xfId="0" applyFont="1" applyFill="1" applyBorder="1" applyAlignment="1"/>
    <xf numFmtId="0" fontId="4" fillId="0" borderId="62" xfId="0" applyFont="1" applyFill="1" applyBorder="1" applyAlignment="1"/>
    <xf numFmtId="0" fontId="4" fillId="0" borderId="63" xfId="0" applyFont="1" applyFill="1" applyBorder="1" applyAlignment="1"/>
    <xf numFmtId="0" fontId="4" fillId="0" borderId="60" xfId="0" applyFont="1" applyFill="1" applyBorder="1" applyAlignment="1">
      <alignment horizontal="center"/>
    </xf>
    <xf numFmtId="0" fontId="4" fillId="0" borderId="61" xfId="0" applyFont="1" applyFill="1" applyBorder="1" applyAlignment="1">
      <alignment horizontal="center"/>
    </xf>
    <xf numFmtId="0" fontId="0" fillId="0" borderId="0" xfId="0" applyBorder="1"/>
    <xf numFmtId="0" fontId="0" fillId="0" borderId="58" xfId="0" applyBorder="1"/>
    <xf numFmtId="0" fontId="16" fillId="0" borderId="36" xfId="0" applyFont="1" applyBorder="1"/>
    <xf numFmtId="0" fontId="0" fillId="0" borderId="37" xfId="0" applyBorder="1"/>
    <xf numFmtId="0" fontId="18" fillId="0" borderId="37" xfId="0" applyFont="1" applyFill="1" applyBorder="1" applyAlignment="1">
      <alignment horizontal="right"/>
    </xf>
    <xf numFmtId="0" fontId="2" fillId="0" borderId="37" xfId="0" applyFont="1" applyFill="1" applyBorder="1"/>
    <xf numFmtId="0" fontId="0" fillId="0" borderId="37" xfId="0" applyFill="1" applyBorder="1" applyAlignment="1"/>
    <xf numFmtId="0" fontId="0" fillId="0" borderId="37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0" borderId="37" xfId="0" applyFill="1" applyBorder="1"/>
    <xf numFmtId="0" fontId="0" fillId="0" borderId="59" xfId="0" applyBorder="1"/>
    <xf numFmtId="0" fontId="0" fillId="0" borderId="38" xfId="0" applyBorder="1"/>
    <xf numFmtId="0" fontId="16" fillId="0" borderId="0" xfId="0" applyFont="1" applyBorder="1"/>
    <xf numFmtId="0" fontId="19" fillId="11" borderId="64" xfId="0" applyFont="1" applyFill="1" applyBorder="1" applyAlignment="1">
      <alignment horizontal="center"/>
    </xf>
    <xf numFmtId="0" fontId="19" fillId="11" borderId="3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20" fillId="0" borderId="38" xfId="0" applyFont="1" applyBorder="1"/>
    <xf numFmtId="0" fontId="0" fillId="12" borderId="67" xfId="0" applyFill="1" applyBorder="1" applyAlignment="1">
      <alignment horizontal="center"/>
    </xf>
    <xf numFmtId="0" fontId="23" fillId="12" borderId="68" xfId="0" applyFont="1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12" borderId="72" xfId="0" applyFill="1" applyBorder="1" applyAlignment="1">
      <alignment horizontal="center"/>
    </xf>
    <xf numFmtId="0" fontId="0" fillId="12" borderId="73" xfId="0" applyFill="1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41" xfId="0" applyBorder="1"/>
    <xf numFmtId="0" fontId="0" fillId="0" borderId="42" xfId="0" applyFill="1" applyBorder="1"/>
    <xf numFmtId="0" fontId="0" fillId="0" borderId="42" xfId="0" applyBorder="1"/>
    <xf numFmtId="0" fontId="0" fillId="0" borderId="43" xfId="0" applyBorder="1"/>
    <xf numFmtId="0" fontId="18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4" fillId="0" borderId="36" xfId="0" applyFont="1" applyBorder="1"/>
    <xf numFmtId="0" fontId="3" fillId="11" borderId="59" xfId="0" applyFont="1" applyFill="1" applyBorder="1" applyAlignment="1">
      <alignment horizontal="center"/>
    </xf>
    <xf numFmtId="0" fontId="1" fillId="11" borderId="75" xfId="0" applyFont="1" applyFill="1" applyBorder="1" applyAlignment="1">
      <alignment horizontal="center"/>
    </xf>
    <xf numFmtId="0" fontId="19" fillId="11" borderId="76" xfId="0" applyFont="1" applyFill="1" applyBorder="1" applyAlignment="1">
      <alignment horizontal="center"/>
    </xf>
    <xf numFmtId="0" fontId="3" fillId="11" borderId="78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right"/>
    </xf>
    <xf numFmtId="0" fontId="2" fillId="13" borderId="0" xfId="0" applyFont="1" applyFill="1" applyBorder="1"/>
    <xf numFmtId="0" fontId="0" fillId="13" borderId="0" xfId="0" applyFill="1" applyBorder="1" applyAlignment="1"/>
    <xf numFmtId="0" fontId="0" fillId="13" borderId="0" xfId="0" applyFill="1" applyBorder="1"/>
    <xf numFmtId="0" fontId="0" fillId="14" borderId="58" xfId="0" applyFill="1" applyBorder="1" applyAlignment="1">
      <alignment horizontal="center"/>
    </xf>
    <xf numFmtId="0" fontId="0" fillId="14" borderId="79" xfId="0" applyFill="1" applyBorder="1" applyAlignment="1">
      <alignment horizontal="center"/>
    </xf>
    <xf numFmtId="0" fontId="0" fillId="12" borderId="68" xfId="0" applyFill="1" applyBorder="1" applyAlignment="1">
      <alignment horizontal="center"/>
    </xf>
    <xf numFmtId="0" fontId="0" fillId="14" borderId="68" xfId="0" applyFill="1" applyBorder="1" applyAlignment="1">
      <alignment horizontal="center"/>
    </xf>
    <xf numFmtId="0" fontId="0" fillId="14" borderId="69" xfId="0" applyFill="1" applyBorder="1" applyAlignment="1">
      <alignment horizontal="center"/>
    </xf>
    <xf numFmtId="0" fontId="25" fillId="0" borderId="38" xfId="0" applyFont="1" applyBorder="1"/>
    <xf numFmtId="0" fontId="2" fillId="15" borderId="0" xfId="0" applyFont="1" applyFill="1" applyBorder="1" applyAlignment="1">
      <alignment horizontal="right"/>
    </xf>
    <xf numFmtId="0" fontId="0" fillId="15" borderId="0" xfId="0" applyFill="1" applyBorder="1"/>
    <xf numFmtId="0" fontId="0" fillId="14" borderId="81" xfId="0" applyFill="1" applyBorder="1" applyAlignment="1">
      <alignment horizontal="center"/>
    </xf>
    <xf numFmtId="0" fontId="0" fillId="12" borderId="82" xfId="0" applyFill="1" applyBorder="1" applyAlignment="1">
      <alignment horizontal="center"/>
    </xf>
    <xf numFmtId="0" fontId="0" fillId="14" borderId="82" xfId="0" applyFill="1" applyBorder="1" applyAlignment="1">
      <alignment horizontal="center"/>
    </xf>
    <xf numFmtId="0" fontId="0" fillId="14" borderId="83" xfId="0" applyFill="1" applyBorder="1" applyAlignment="1">
      <alignment horizontal="center"/>
    </xf>
    <xf numFmtId="0" fontId="0" fillId="0" borderId="84" xfId="0" applyBorder="1"/>
    <xf numFmtId="0" fontId="0" fillId="17" borderId="42" xfId="0" applyFill="1" applyBorder="1" applyAlignment="1">
      <alignment horizontal="right"/>
    </xf>
    <xf numFmtId="0" fontId="0" fillId="17" borderId="42" xfId="0" applyFill="1" applyBorder="1" applyAlignment="1">
      <alignment horizontal="center"/>
    </xf>
    <xf numFmtId="0" fontId="0" fillId="17" borderId="43" xfId="0" applyFill="1" applyBorder="1" applyAlignment="1">
      <alignment horizontal="center"/>
    </xf>
    <xf numFmtId="2" fontId="0" fillId="0" borderId="88" xfId="0" applyNumberFormat="1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0" xfId="0" applyFill="1" applyBorder="1" applyAlignment="1">
      <alignment horizontal="right"/>
    </xf>
    <xf numFmtId="2" fontId="0" fillId="0" borderId="91" xfId="0" applyNumberFormat="1" applyFill="1" applyBorder="1" applyAlignment="1">
      <alignment horizontal="center"/>
    </xf>
    <xf numFmtId="0" fontId="0" fillId="0" borderId="85" xfId="0" applyFill="1" applyBorder="1" applyAlignment="1">
      <alignment horizontal="center" vertical="center"/>
    </xf>
    <xf numFmtId="0" fontId="26" fillId="0" borderId="36" xfId="0" applyFont="1" applyBorder="1"/>
    <xf numFmtId="0" fontId="3" fillId="11" borderId="64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3" fillId="11" borderId="93" xfId="0" applyFont="1" applyFill="1" applyBorder="1" applyAlignment="1">
      <alignment horizontal="center"/>
    </xf>
    <xf numFmtId="0" fontId="0" fillId="14" borderId="94" xfId="0" applyFill="1" applyBorder="1" applyAlignment="1">
      <alignment horizontal="center" vertical="center"/>
    </xf>
    <xf numFmtId="0" fontId="0" fillId="14" borderId="79" xfId="0" applyFill="1" applyBorder="1" applyAlignment="1">
      <alignment horizontal="center" vertical="center"/>
    </xf>
    <xf numFmtId="0" fontId="0" fillId="12" borderId="68" xfId="0" applyFill="1" applyBorder="1" applyAlignment="1">
      <alignment horizontal="center" vertical="center"/>
    </xf>
    <xf numFmtId="0" fontId="0" fillId="14" borderId="6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27" fillId="0" borderId="38" xfId="0" applyFont="1" applyBorder="1"/>
    <xf numFmtId="0" fontId="0" fillId="14" borderId="96" xfId="0" applyFill="1" applyBorder="1" applyAlignment="1">
      <alignment horizontal="center" vertical="center"/>
    </xf>
    <xf numFmtId="0" fontId="0" fillId="14" borderId="81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0" fillId="14" borderId="82" xfId="0" applyFill="1" applyBorder="1" applyAlignment="1">
      <alignment horizontal="center" vertical="center"/>
    </xf>
    <xf numFmtId="0" fontId="0" fillId="14" borderId="83" xfId="0" applyFill="1" applyBorder="1" applyAlignment="1">
      <alignment horizontal="center" vertical="center"/>
    </xf>
    <xf numFmtId="0" fontId="0" fillId="0" borderId="0" xfId="0" applyFill="1"/>
    <xf numFmtId="0" fontId="0" fillId="14" borderId="97" xfId="0" applyFill="1" applyBorder="1" applyAlignment="1">
      <alignment horizontal="center" vertical="center"/>
    </xf>
    <xf numFmtId="0" fontId="0" fillId="0" borderId="91" xfId="0" applyBorder="1"/>
    <xf numFmtId="0" fontId="2" fillId="0" borderId="81" xfId="0" applyFont="1" applyFill="1" applyBorder="1"/>
    <xf numFmtId="0" fontId="0" fillId="14" borderId="58" xfId="0" applyFill="1" applyBorder="1" applyAlignment="1">
      <alignment horizontal="center" vertical="center"/>
    </xf>
    <xf numFmtId="0" fontId="18" fillId="0" borderId="100" xfId="0" applyFont="1" applyFill="1" applyBorder="1" applyAlignment="1">
      <alignment horizontal="right"/>
    </xf>
    <xf numFmtId="0" fontId="2" fillId="0" borderId="42" xfId="0" applyFont="1" applyFill="1" applyBorder="1"/>
    <xf numFmtId="0" fontId="0" fillId="0" borderId="101" xfId="0" applyFill="1" applyBorder="1" applyAlignment="1"/>
    <xf numFmtId="0" fontId="0" fillId="0" borderId="42" xfId="0" applyFill="1" applyBorder="1" applyAlignment="1"/>
    <xf numFmtId="0" fontId="0" fillId="0" borderId="43" xfId="0" applyFill="1" applyBorder="1"/>
    <xf numFmtId="0" fontId="0" fillId="0" borderId="43" xfId="0" applyFill="1" applyBorder="1" applyAlignment="1">
      <alignment horizontal="center"/>
    </xf>
    <xf numFmtId="2" fontId="0" fillId="0" borderId="102" xfId="0" applyNumberFormat="1" applyBorder="1" applyAlignment="1">
      <alignment horizontal="center"/>
    </xf>
    <xf numFmtId="0" fontId="0" fillId="0" borderId="103" xfId="0" applyBorder="1" applyAlignment="1">
      <alignment horizontal="center"/>
    </xf>
    <xf numFmtId="0" fontId="18" fillId="0" borderId="105" xfId="0" applyFont="1" applyFill="1" applyBorder="1" applyAlignment="1">
      <alignment horizontal="right"/>
    </xf>
    <xf numFmtId="0" fontId="0" fillId="0" borderId="106" xfId="0" applyFill="1" applyBorder="1" applyAlignment="1"/>
    <xf numFmtId="0" fontId="18" fillId="0" borderId="109" xfId="0" applyFont="1" applyFill="1" applyBorder="1" applyAlignment="1">
      <alignment horizontal="right"/>
    </xf>
    <xf numFmtId="0" fontId="0" fillId="0" borderId="110" xfId="0" applyFill="1" applyBorder="1" applyAlignment="1"/>
    <xf numFmtId="0" fontId="0" fillId="0" borderId="59" xfId="0" applyFill="1" applyBorder="1"/>
    <xf numFmtId="0" fontId="19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2" fillId="0" borderId="82" xfId="0" applyFont="1" applyFill="1" applyBorder="1"/>
    <xf numFmtId="0" fontId="0" fillId="0" borderId="111" xfId="0" applyFill="1" applyBorder="1" applyAlignment="1"/>
    <xf numFmtId="0" fontId="0" fillId="0" borderId="112" xfId="0" applyFill="1" applyBorder="1" applyAlignment="1"/>
    <xf numFmtId="0" fontId="0" fillId="14" borderId="113" xfId="0" applyFill="1" applyBorder="1" applyAlignment="1">
      <alignment horizontal="center"/>
    </xf>
    <xf numFmtId="0" fontId="0" fillId="14" borderId="114" xfId="0" applyFill="1" applyBorder="1" applyAlignment="1">
      <alignment horizontal="center"/>
    </xf>
    <xf numFmtId="0" fontId="27" fillId="0" borderId="41" xfId="0" applyFont="1" applyBorder="1"/>
    <xf numFmtId="0" fontId="2" fillId="0" borderId="42" xfId="0" applyFont="1" applyBorder="1"/>
    <xf numFmtId="0" fontId="18" fillId="0" borderId="73" xfId="0" applyFont="1" applyFill="1" applyBorder="1" applyAlignment="1">
      <alignment horizontal="right"/>
    </xf>
    <xf numFmtId="0" fontId="2" fillId="0" borderId="73" xfId="0" applyFont="1" applyFill="1" applyBorder="1"/>
    <xf numFmtId="0" fontId="0" fillId="0" borderId="74" xfId="0" applyFill="1" applyBorder="1" applyAlignment="1"/>
    <xf numFmtId="0" fontId="0" fillId="0" borderId="115" xfId="0" applyFill="1" applyBorder="1" applyAlignment="1"/>
    <xf numFmtId="0" fontId="0" fillId="0" borderId="116" xfId="0" applyFill="1" applyBorder="1" applyAlignment="1"/>
    <xf numFmtId="0" fontId="27" fillId="0" borderId="0" xfId="0" applyFont="1" applyBorder="1"/>
    <xf numFmtId="0" fontId="2" fillId="0" borderId="0" xfId="0" applyFont="1" applyBorder="1"/>
    <xf numFmtId="0" fontId="18" fillId="0" borderId="117" xfId="0" applyFont="1" applyFill="1" applyBorder="1" applyAlignment="1">
      <alignment horizontal="right"/>
    </xf>
    <xf numFmtId="0" fontId="2" fillId="0" borderId="106" xfId="0" applyFont="1" applyFill="1" applyBorder="1"/>
    <xf numFmtId="0" fontId="0" fillId="0" borderId="105" xfId="0" applyFill="1" applyBorder="1" applyAlignment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14" borderId="1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3" fillId="0" borderId="0" xfId="0" applyFont="1" applyFill="1" applyBorder="1"/>
    <xf numFmtId="0" fontId="0" fillId="0" borderId="90" xfId="0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8" fillId="13" borderId="36" xfId="0" applyFont="1" applyFill="1" applyBorder="1" applyAlignment="1">
      <alignment horizontal="right"/>
    </xf>
    <xf numFmtId="2" fontId="0" fillId="14" borderId="67" xfId="0" applyNumberFormat="1" applyFill="1" applyBorder="1" applyAlignment="1">
      <alignment horizontal="center"/>
    </xf>
    <xf numFmtId="2" fontId="0" fillId="14" borderId="118" xfId="0" applyNumberFormat="1" applyFill="1" applyBorder="1" applyAlignment="1">
      <alignment horizontal="center"/>
    </xf>
    <xf numFmtId="0" fontId="18" fillId="15" borderId="38" xfId="0" applyFont="1" applyFill="1" applyBorder="1" applyAlignment="1">
      <alignment horizontal="right"/>
    </xf>
    <xf numFmtId="2" fontId="0" fillId="14" borderId="119" xfId="0" applyNumberFormat="1" applyFill="1" applyBorder="1" applyAlignment="1">
      <alignment horizontal="center"/>
    </xf>
    <xf numFmtId="2" fontId="0" fillId="14" borderId="112" xfId="0" applyNumberFormat="1" applyFill="1" applyBorder="1" applyAlignment="1">
      <alignment horizontal="center"/>
    </xf>
    <xf numFmtId="0" fontId="18" fillId="13" borderId="38" xfId="0" applyFont="1" applyFill="1" applyBorder="1" applyAlignment="1">
      <alignment horizontal="right"/>
    </xf>
    <xf numFmtId="2" fontId="0" fillId="14" borderId="120" xfId="0" applyNumberFormat="1" applyFill="1" applyBorder="1" applyAlignment="1">
      <alignment horizontal="center"/>
    </xf>
    <xf numFmtId="0" fontId="0" fillId="14" borderId="105" xfId="0" applyFill="1" applyBorder="1" applyAlignment="1">
      <alignment horizontal="center"/>
    </xf>
    <xf numFmtId="2" fontId="0" fillId="14" borderId="0" xfId="0" applyNumberFormat="1" applyFill="1" applyBorder="1" applyAlignment="1">
      <alignment horizontal="center"/>
    </xf>
    <xf numFmtId="0" fontId="27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17" borderId="36" xfId="0" applyFill="1" applyBorder="1"/>
    <xf numFmtId="0" fontId="0" fillId="17" borderId="37" xfId="0" applyFill="1" applyBorder="1"/>
    <xf numFmtId="0" fontId="2" fillId="17" borderId="37" xfId="0" applyFont="1" applyFill="1" applyBorder="1"/>
    <xf numFmtId="0" fontId="2" fillId="17" borderId="59" xfId="0" applyFont="1" applyFill="1" applyBorder="1"/>
    <xf numFmtId="0" fontId="13" fillId="4" borderId="1" xfId="0" applyFont="1" applyFill="1" applyBorder="1"/>
    <xf numFmtId="0" fontId="13" fillId="4" borderId="2" xfId="0" applyFont="1" applyFill="1" applyBorder="1"/>
    <xf numFmtId="0" fontId="13" fillId="4" borderId="3" xfId="0" applyFont="1" applyFill="1" applyBorder="1"/>
    <xf numFmtId="0" fontId="0" fillId="15" borderId="36" xfId="0" applyFont="1" applyFill="1" applyBorder="1" applyAlignment="1">
      <alignment horizontal="left"/>
    </xf>
    <xf numFmtId="0" fontId="0" fillId="0" borderId="125" xfId="0" applyFill="1" applyBorder="1" applyAlignment="1">
      <alignment horizontal="center" vertical="center"/>
    </xf>
    <xf numFmtId="0" fontId="0" fillId="0" borderId="126" xfId="0" applyFill="1" applyBorder="1"/>
    <xf numFmtId="0" fontId="0" fillId="0" borderId="95" xfId="0" applyFill="1" applyBorder="1"/>
    <xf numFmtId="0" fontId="0" fillId="0" borderId="95" xfId="0" applyBorder="1"/>
    <xf numFmtId="0" fontId="18" fillId="0" borderId="36" xfId="0" applyFont="1" applyBorder="1"/>
    <xf numFmtId="0" fontId="2" fillId="20" borderId="37" xfId="0" applyFont="1" applyFill="1" applyBorder="1"/>
    <xf numFmtId="0" fontId="29" fillId="4" borderId="127" xfId="0" applyFont="1" applyFill="1" applyBorder="1" applyAlignment="1">
      <alignment horizontal="left"/>
    </xf>
    <xf numFmtId="0" fontId="0" fillId="14" borderId="125" xfId="0" applyFill="1" applyBorder="1" applyAlignment="1">
      <alignment horizontal="center" vertical="center"/>
    </xf>
    <xf numFmtId="0" fontId="0" fillId="12" borderId="125" xfId="0" applyFill="1" applyBorder="1" applyAlignment="1">
      <alignment horizontal="center" vertical="center"/>
    </xf>
    <xf numFmtId="0" fontId="13" fillId="4" borderId="127" xfId="0" applyFont="1" applyFill="1" applyBorder="1"/>
    <xf numFmtId="0" fontId="18" fillId="15" borderId="36" xfId="0" applyFont="1" applyFill="1" applyBorder="1" applyAlignment="1">
      <alignment horizontal="right"/>
    </xf>
    <xf numFmtId="2" fontId="0" fillId="0" borderId="36" xfId="0" applyNumberFormat="1" applyFill="1" applyBorder="1"/>
    <xf numFmtId="0" fontId="23" fillId="0" borderId="38" xfId="0" applyFont="1" applyBorder="1"/>
    <xf numFmtId="0" fontId="2" fillId="0" borderId="38" xfId="0" applyFont="1" applyBorder="1"/>
    <xf numFmtId="0" fontId="0" fillId="0" borderId="38" xfId="0" applyFill="1" applyBorder="1"/>
    <xf numFmtId="0" fontId="2" fillId="0" borderId="41" xfId="0" applyFont="1" applyBorder="1"/>
    <xf numFmtId="0" fontId="18" fillId="15" borderId="41" xfId="0" applyFont="1" applyFill="1" applyBorder="1" applyAlignment="1">
      <alignment horizontal="right"/>
    </xf>
    <xf numFmtId="0" fontId="18" fillId="0" borderId="128" xfId="0" applyFont="1" applyBorder="1"/>
    <xf numFmtId="0" fontId="0" fillId="0" borderId="129" xfId="0" applyBorder="1"/>
    <xf numFmtId="0" fontId="0" fillId="0" borderId="130" xfId="0" applyBorder="1"/>
    <xf numFmtId="0" fontId="0" fillId="0" borderId="131" xfId="0" applyBorder="1"/>
    <xf numFmtId="0" fontId="0" fillId="0" borderId="132" xfId="0" applyBorder="1"/>
    <xf numFmtId="0" fontId="23" fillId="0" borderId="58" xfId="0" applyFont="1" applyBorder="1"/>
    <xf numFmtId="0" fontId="0" fillId="0" borderId="133" xfId="0" applyBorder="1"/>
    <xf numFmtId="0" fontId="0" fillId="0" borderId="134" xfId="0" applyBorder="1"/>
    <xf numFmtId="0" fontId="0" fillId="0" borderId="135" xfId="0" applyBorder="1"/>
    <xf numFmtId="1" fontId="0" fillId="0" borderId="0" xfId="0" applyNumberFormat="1" applyFill="1" applyBorder="1"/>
    <xf numFmtId="0" fontId="29" fillId="4" borderId="36" xfId="0" applyFont="1" applyFill="1" applyBorder="1" applyAlignment="1">
      <alignment horizontal="left"/>
    </xf>
    <xf numFmtId="0" fontId="0" fillId="14" borderId="136" xfId="0" applyFill="1" applyBorder="1" applyAlignment="1">
      <alignment horizontal="center" vertical="center"/>
    </xf>
    <xf numFmtId="0" fontId="0" fillId="12" borderId="136" xfId="0" applyFill="1" applyBorder="1" applyAlignment="1">
      <alignment horizontal="center" vertical="center"/>
    </xf>
    <xf numFmtId="0" fontId="13" fillId="4" borderId="137" xfId="0" applyFont="1" applyFill="1" applyBorder="1"/>
    <xf numFmtId="0" fontId="0" fillId="14" borderId="138" xfId="0" applyFill="1" applyBorder="1" applyAlignment="1">
      <alignment horizontal="center" vertical="center"/>
    </xf>
    <xf numFmtId="0" fontId="0" fillId="0" borderId="139" xfId="0" applyBorder="1"/>
    <xf numFmtId="0" fontId="0" fillId="0" borderId="140" xfId="0" applyBorder="1"/>
    <xf numFmtId="0" fontId="0" fillId="0" borderId="141" xfId="0" applyBorder="1"/>
    <xf numFmtId="0" fontId="13" fillId="4" borderId="36" xfId="0" applyFont="1" applyFill="1" applyBorder="1"/>
    <xf numFmtId="0" fontId="13" fillId="4" borderId="59" xfId="0" applyFont="1" applyFill="1" applyBorder="1"/>
    <xf numFmtId="0" fontId="0" fillId="15" borderId="142" xfId="0" applyFont="1" applyFill="1" applyBorder="1" applyAlignment="1">
      <alignment horizontal="left"/>
    </xf>
    <xf numFmtId="0" fontId="0" fillId="14" borderId="143" xfId="0" applyFill="1" applyBorder="1" applyAlignment="1">
      <alignment horizontal="center" vertical="center"/>
    </xf>
    <xf numFmtId="0" fontId="0" fillId="12" borderId="143" xfId="0" applyFill="1" applyBorder="1" applyAlignment="1">
      <alignment horizontal="center" vertical="center"/>
    </xf>
    <xf numFmtId="0" fontId="0" fillId="0" borderId="144" xfId="0" applyBorder="1"/>
    <xf numFmtId="0" fontId="2" fillId="20" borderId="0" xfId="0" applyFont="1" applyFill="1" applyBorder="1"/>
    <xf numFmtId="0" fontId="23" fillId="0" borderId="145" xfId="0" applyFont="1" applyBorder="1"/>
    <xf numFmtId="0" fontId="0" fillId="0" borderId="146" xfId="0" applyBorder="1"/>
    <xf numFmtId="0" fontId="29" fillId="4" borderId="147" xfId="0" applyFont="1" applyFill="1" applyBorder="1" applyAlignment="1">
      <alignment horizontal="left"/>
    </xf>
    <xf numFmtId="0" fontId="0" fillId="14" borderId="148" xfId="0" applyFill="1" applyBorder="1" applyAlignment="1">
      <alignment horizontal="center" vertical="center"/>
    </xf>
    <xf numFmtId="0" fontId="0" fillId="12" borderId="148" xfId="0" applyFill="1" applyBorder="1" applyAlignment="1">
      <alignment horizontal="center" vertical="center"/>
    </xf>
    <xf numFmtId="2" fontId="0" fillId="0" borderId="36" xfId="0" applyNumberFormat="1" applyBorder="1"/>
    <xf numFmtId="0" fontId="0" fillId="0" borderId="38" xfId="0" applyFill="1" applyBorder="1" applyAlignment="1">
      <alignment horizontal="left"/>
    </xf>
    <xf numFmtId="0" fontId="0" fillId="0" borderId="41" xfId="0" applyFill="1" applyBorder="1" applyAlignment="1">
      <alignment horizontal="left"/>
    </xf>
    <xf numFmtId="0" fontId="0" fillId="15" borderId="64" xfId="0" applyFont="1" applyFill="1" applyBorder="1" applyAlignment="1">
      <alignment horizontal="left"/>
    </xf>
    <xf numFmtId="0" fontId="0" fillId="14" borderId="64" xfId="0" applyFill="1" applyBorder="1" applyAlignment="1">
      <alignment horizontal="center" vertical="center"/>
    </xf>
    <xf numFmtId="0" fontId="0" fillId="12" borderId="64" xfId="0" applyFill="1" applyBorder="1" applyAlignment="1">
      <alignment horizontal="center" vertical="center"/>
    </xf>
    <xf numFmtId="0" fontId="0" fillId="0" borderId="104" xfId="0" applyBorder="1"/>
    <xf numFmtId="0" fontId="0" fillId="0" borderId="108" xfId="0" applyFill="1" applyBorder="1" applyAlignment="1">
      <alignment horizontal="center" vertical="center"/>
    </xf>
    <xf numFmtId="0" fontId="0" fillId="0" borderId="129" xfId="0" applyFill="1" applyBorder="1"/>
    <xf numFmtId="0" fontId="0" fillId="0" borderId="149" xfId="0" applyBorder="1"/>
    <xf numFmtId="0" fontId="0" fillId="0" borderId="58" xfId="0" applyFill="1" applyBorder="1"/>
    <xf numFmtId="0" fontId="0" fillId="0" borderId="36" xfId="0" applyBorder="1"/>
    <xf numFmtId="0" fontId="0" fillId="0" borderId="104" xfId="0" applyFill="1" applyBorder="1"/>
    <xf numFmtId="0" fontId="0" fillId="0" borderId="0" xfId="0" applyFont="1" applyFill="1" applyBorder="1" applyAlignment="1">
      <alignment horizontal="left"/>
    </xf>
    <xf numFmtId="0" fontId="2" fillId="0" borderId="1" xfId="0" applyFont="1" applyBorder="1"/>
    <xf numFmtId="0" fontId="2" fillId="0" borderId="3" xfId="0" applyFont="1" applyFill="1" applyBorder="1" applyAlignment="1">
      <alignment horizontal="center" vertical="center"/>
    </xf>
    <xf numFmtId="0" fontId="1" fillId="11" borderId="38" xfId="0" applyFont="1" applyFill="1" applyBorder="1" applyAlignment="1">
      <alignment horizontal="center"/>
    </xf>
    <xf numFmtId="2" fontId="0" fillId="0" borderId="37" xfId="0" applyNumberFormat="1" applyBorder="1"/>
    <xf numFmtId="0" fontId="0" fillId="0" borderId="2" xfId="0" applyBorder="1"/>
    <xf numFmtId="0" fontId="0" fillId="0" borderId="3" xfId="0" applyBorder="1"/>
    <xf numFmtId="0" fontId="13" fillId="4" borderId="150" xfId="0" applyFont="1" applyFill="1" applyBorder="1"/>
    <xf numFmtId="0" fontId="1" fillId="11" borderId="36" xfId="0" applyFont="1" applyFill="1" applyBorder="1" applyAlignment="1">
      <alignment horizontal="center"/>
    </xf>
    <xf numFmtId="0" fontId="23" fillId="0" borderId="42" xfId="0" applyFont="1" applyFill="1" applyBorder="1"/>
    <xf numFmtId="0" fontId="0" fillId="15" borderId="1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128" xfId="0" applyFont="1" applyBorder="1"/>
    <xf numFmtId="0" fontId="0" fillId="0" borderId="129" xfId="0" applyFont="1" applyBorder="1"/>
    <xf numFmtId="0" fontId="0" fillId="0" borderId="130" xfId="0" applyFont="1" applyBorder="1"/>
    <xf numFmtId="0" fontId="0" fillId="0" borderId="131" xfId="0" applyFont="1" applyBorder="1"/>
    <xf numFmtId="0" fontId="0" fillId="0" borderId="0" xfId="0" applyFont="1" applyBorder="1"/>
    <xf numFmtId="0" fontId="0" fillId="0" borderId="132" xfId="0" applyFont="1" applyBorder="1"/>
    <xf numFmtId="0" fontId="0" fillId="0" borderId="42" xfId="0" applyFill="1" applyBorder="1" applyAlignment="1">
      <alignment horizontal="left"/>
    </xf>
    <xf numFmtId="0" fontId="0" fillId="14" borderId="104" xfId="0" applyFill="1" applyBorder="1" applyAlignment="1">
      <alignment horizontal="center" vertical="center"/>
    </xf>
    <xf numFmtId="0" fontId="0" fillId="12" borderId="104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133" xfId="0" applyFont="1" applyBorder="1"/>
    <xf numFmtId="0" fontId="0" fillId="0" borderId="134" xfId="0" applyFont="1" applyBorder="1"/>
    <xf numFmtId="0" fontId="0" fillId="0" borderId="135" xfId="0" applyFont="1" applyBorder="1"/>
    <xf numFmtId="0" fontId="13" fillId="0" borderId="58" xfId="0" applyFont="1" applyFill="1" applyBorder="1"/>
    <xf numFmtId="0" fontId="2" fillId="0" borderId="43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left"/>
    </xf>
    <xf numFmtId="0" fontId="0" fillId="0" borderId="128" xfId="0" applyBorder="1"/>
    <xf numFmtId="0" fontId="29" fillId="4" borderId="150" xfId="0" applyFont="1" applyFill="1" applyBorder="1" applyAlignment="1">
      <alignment horizontal="left"/>
    </xf>
    <xf numFmtId="0" fontId="0" fillId="0" borderId="37" xfId="0" applyFont="1" applyFill="1" applyBorder="1" applyAlignment="1">
      <alignment horizontal="left"/>
    </xf>
    <xf numFmtId="0" fontId="0" fillId="0" borderId="37" xfId="0" applyFill="1" applyBorder="1" applyAlignment="1">
      <alignment horizontal="center" vertical="center"/>
    </xf>
    <xf numFmtId="0" fontId="3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13" fillId="0" borderId="38" xfId="0" applyFont="1" applyFill="1" applyBorder="1"/>
    <xf numFmtId="0" fontId="23" fillId="0" borderId="38" xfId="0" applyFont="1" applyFill="1" applyBorder="1"/>
    <xf numFmtId="0" fontId="23" fillId="0" borderId="41" xfId="0" applyFont="1" applyFill="1" applyBorder="1"/>
    <xf numFmtId="0" fontId="13" fillId="0" borderId="37" xfId="0" applyFont="1" applyFill="1" applyBorder="1"/>
    <xf numFmtId="0" fontId="0" fillId="0" borderId="41" xfId="0" applyFill="1" applyBorder="1"/>
    <xf numFmtId="0" fontId="0" fillId="0" borderId="152" xfId="0" applyBorder="1"/>
    <xf numFmtId="0" fontId="0" fillId="0" borderId="42" xfId="0" applyFill="1" applyBorder="1" applyAlignment="1">
      <alignment horizontal="center" vertical="center"/>
    </xf>
    <xf numFmtId="0" fontId="0" fillId="0" borderId="154" xfId="0" applyBorder="1"/>
    <xf numFmtId="0" fontId="2" fillId="0" borderId="37" xfId="0" applyFont="1" applyBorder="1"/>
    <xf numFmtId="0" fontId="0" fillId="0" borderId="105" xfId="0" applyFill="1" applyBorder="1" applyAlignment="1">
      <alignment horizontal="center" vertical="center"/>
    </xf>
    <xf numFmtId="0" fontId="2" fillId="17" borderId="37" xfId="0" applyFont="1" applyFill="1" applyBorder="1" applyAlignment="1">
      <alignment horizontal="center"/>
    </xf>
    <xf numFmtId="0" fontId="0" fillId="14" borderId="107" xfId="0" applyFill="1" applyBorder="1" applyAlignment="1">
      <alignment horizontal="center" vertical="center"/>
    </xf>
    <xf numFmtId="2" fontId="0" fillId="0" borderId="38" xfId="0" applyNumberFormat="1" applyBorder="1"/>
    <xf numFmtId="0" fontId="0" fillId="0" borderId="99" xfId="0" applyBorder="1"/>
    <xf numFmtId="0" fontId="0" fillId="0" borderId="133" xfId="0" applyFill="1" applyBorder="1"/>
    <xf numFmtId="0" fontId="0" fillId="0" borderId="131" xfId="0" applyFill="1" applyBorder="1"/>
    <xf numFmtId="0" fontId="20" fillId="0" borderId="36" xfId="0" applyFont="1" applyBorder="1"/>
    <xf numFmtId="0" fontId="16" fillId="0" borderId="37" xfId="0" applyFont="1" applyBorder="1"/>
    <xf numFmtId="0" fontId="3" fillId="11" borderId="156" xfId="0" applyFont="1" applyFill="1" applyBorder="1" applyAlignment="1">
      <alignment horizontal="center"/>
    </xf>
    <xf numFmtId="0" fontId="1" fillId="11" borderId="157" xfId="0" applyFont="1" applyFill="1" applyBorder="1" applyAlignment="1">
      <alignment horizontal="center"/>
    </xf>
    <xf numFmtId="0" fontId="1" fillId="11" borderId="77" xfId="0" applyFont="1" applyFill="1" applyBorder="1" applyAlignment="1">
      <alignment horizontal="center"/>
    </xf>
    <xf numFmtId="0" fontId="19" fillId="11" borderId="122" xfId="0" applyFont="1" applyFill="1" applyBorder="1" applyAlignment="1">
      <alignment horizontal="center"/>
    </xf>
    <xf numFmtId="0" fontId="30" fillId="0" borderId="38" xfId="0" applyFont="1" applyBorder="1"/>
    <xf numFmtId="0" fontId="0" fillId="14" borderId="158" xfId="0" applyFill="1" applyBorder="1" applyAlignment="1">
      <alignment horizontal="center"/>
    </xf>
    <xf numFmtId="0" fontId="0" fillId="14" borderId="118" xfId="0" applyFill="1" applyBorder="1" applyAlignment="1">
      <alignment horizontal="center"/>
    </xf>
    <xf numFmtId="0" fontId="0" fillId="14" borderId="159" xfId="0" applyFill="1" applyBorder="1" applyAlignment="1">
      <alignment horizontal="center"/>
    </xf>
    <xf numFmtId="0" fontId="0" fillId="14" borderId="112" xfId="0" applyFill="1" applyBorder="1" applyAlignment="1">
      <alignment horizontal="center"/>
    </xf>
    <xf numFmtId="2" fontId="0" fillId="0" borderId="86" xfId="0" applyNumberFormat="1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Fill="1" applyBorder="1" applyAlignment="1">
      <alignment horizontal="center"/>
    </xf>
    <xf numFmtId="0" fontId="0" fillId="0" borderId="112" xfId="0" applyFill="1" applyBorder="1" applyAlignment="1">
      <alignment horizontal="center"/>
    </xf>
    <xf numFmtId="0" fontId="0" fillId="17" borderId="162" xfId="0" applyFill="1" applyBorder="1" applyAlignment="1">
      <alignment horizontal="right"/>
    </xf>
    <xf numFmtId="0" fontId="0" fillId="17" borderId="162" xfId="0" applyFill="1" applyBorder="1" applyAlignment="1">
      <alignment horizontal="center"/>
    </xf>
    <xf numFmtId="0" fontId="0" fillId="17" borderId="163" xfId="0" applyFill="1" applyBorder="1" applyAlignment="1">
      <alignment horizontal="center"/>
    </xf>
    <xf numFmtId="0" fontId="0" fillId="0" borderId="164" xfId="0" applyBorder="1"/>
    <xf numFmtId="0" fontId="0" fillId="0" borderId="165" xfId="0" applyBorder="1"/>
    <xf numFmtId="0" fontId="0" fillId="13" borderId="166" xfId="0" applyFill="1" applyBorder="1" applyAlignment="1">
      <alignment horizontal="center" vertical="center"/>
    </xf>
    <xf numFmtId="2" fontId="0" fillId="12" borderId="68" xfId="0" applyNumberFormat="1" applyFont="1" applyFill="1" applyBorder="1" applyAlignment="1">
      <alignment horizontal="center"/>
    </xf>
    <xf numFmtId="2" fontId="0" fillId="12" borderId="82" xfId="0" applyNumberFormat="1" applyFont="1" applyFill="1" applyBorder="1" applyAlignment="1">
      <alignment horizontal="center"/>
    </xf>
    <xf numFmtId="2" fontId="0" fillId="12" borderId="167" xfId="0" applyNumberFormat="1" applyFont="1" applyFill="1" applyBorder="1" applyAlignment="1">
      <alignment horizontal="center"/>
    </xf>
    <xf numFmtId="0" fontId="0" fillId="14" borderId="168" xfId="0" applyFill="1" applyBorder="1" applyAlignment="1">
      <alignment horizontal="center"/>
    </xf>
    <xf numFmtId="0" fontId="3" fillId="11" borderId="124" xfId="0" applyFont="1" applyFill="1" applyBorder="1" applyAlignment="1">
      <alignment horizontal="center"/>
    </xf>
    <xf numFmtId="0" fontId="1" fillId="11" borderId="121" xfId="0" applyFont="1" applyFill="1" applyBorder="1" applyAlignment="1">
      <alignment horizontal="center"/>
    </xf>
    <xf numFmtId="0" fontId="0" fillId="14" borderId="111" xfId="0" applyFill="1" applyBorder="1" applyAlignment="1">
      <alignment horizontal="center"/>
    </xf>
    <xf numFmtId="0" fontId="0" fillId="14" borderId="170" xfId="0" applyFill="1" applyBorder="1" applyAlignment="1">
      <alignment horizontal="center"/>
    </xf>
    <xf numFmtId="0" fontId="0" fillId="0" borderId="170" xfId="0" applyFill="1" applyBorder="1" applyAlignment="1">
      <alignment horizontal="center"/>
    </xf>
    <xf numFmtId="0" fontId="0" fillId="0" borderId="82" xfId="0" applyFill="1" applyBorder="1" applyAlignment="1">
      <alignment horizontal="center"/>
    </xf>
    <xf numFmtId="0" fontId="0" fillId="0" borderId="114" xfId="0" applyFill="1" applyBorder="1" applyAlignment="1">
      <alignment horizontal="center"/>
    </xf>
    <xf numFmtId="2" fontId="0" fillId="0" borderId="98" xfId="0" applyNumberFormat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71" xfId="0" applyBorder="1"/>
    <xf numFmtId="0" fontId="0" fillId="0" borderId="163" xfId="0" applyBorder="1"/>
    <xf numFmtId="0" fontId="0" fillId="17" borderId="0" xfId="0" applyFill="1" applyBorder="1" applyAlignment="1">
      <alignment horizontal="right"/>
    </xf>
    <xf numFmtId="0" fontId="0" fillId="17" borderId="0" xfId="0" applyFill="1" applyBorder="1" applyAlignment="1">
      <alignment horizontal="center"/>
    </xf>
    <xf numFmtId="0" fontId="3" fillId="11" borderId="172" xfId="0" applyFont="1" applyFill="1" applyBorder="1" applyAlignment="1">
      <alignment horizontal="center"/>
    </xf>
    <xf numFmtId="0" fontId="0" fillId="14" borderId="166" xfId="0" applyFill="1" applyBorder="1" applyAlignment="1">
      <alignment horizontal="center"/>
    </xf>
    <xf numFmtId="0" fontId="0" fillId="0" borderId="173" xfId="0" applyFill="1" applyBorder="1" applyAlignment="1">
      <alignment horizontal="center"/>
    </xf>
    <xf numFmtId="0" fontId="0" fillId="0" borderId="174" xfId="0" applyFill="1" applyBorder="1" applyAlignment="1">
      <alignment horizontal="center"/>
    </xf>
    <xf numFmtId="0" fontId="0" fillId="15" borderId="170" xfId="0" applyFill="1" applyBorder="1" applyAlignment="1">
      <alignment horizontal="center" vertical="center"/>
    </xf>
    <xf numFmtId="0" fontId="0" fillId="13" borderId="170" xfId="0" applyFill="1" applyBorder="1" applyAlignment="1">
      <alignment horizontal="center" vertical="center"/>
    </xf>
    <xf numFmtId="0" fontId="0" fillId="13" borderId="176" xfId="0" applyFill="1" applyBorder="1" applyAlignment="1">
      <alignment horizontal="center" vertical="center"/>
    </xf>
    <xf numFmtId="0" fontId="19" fillId="11" borderId="75" xfId="0" applyFont="1" applyFill="1" applyBorder="1" applyAlignment="1">
      <alignment horizontal="center"/>
    </xf>
    <xf numFmtId="0" fontId="0" fillId="14" borderId="177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8" fillId="13" borderId="179" xfId="0" applyFont="1" applyFill="1" applyBorder="1" applyAlignment="1">
      <alignment horizontal="right"/>
    </xf>
    <xf numFmtId="0" fontId="0" fillId="13" borderId="37" xfId="0" applyFill="1" applyBorder="1"/>
    <xf numFmtId="0" fontId="18" fillId="13" borderId="108" xfId="0" applyFont="1" applyFill="1" applyBorder="1" applyAlignment="1">
      <alignment horizontal="right"/>
    </xf>
    <xf numFmtId="0" fontId="18" fillId="15" borderId="119" xfId="0" applyFont="1" applyFill="1" applyBorder="1" applyAlignment="1">
      <alignment horizontal="right"/>
    </xf>
    <xf numFmtId="0" fontId="18" fillId="15" borderId="112" xfId="0" applyFont="1" applyFill="1" applyBorder="1" applyAlignment="1">
      <alignment horizontal="right"/>
    </xf>
    <xf numFmtId="0" fontId="18" fillId="13" borderId="119" xfId="0" applyFont="1" applyFill="1" applyBorder="1" applyAlignment="1">
      <alignment horizontal="right"/>
    </xf>
    <xf numFmtId="0" fontId="2" fillId="13" borderId="82" xfId="0" applyFont="1" applyFill="1" applyBorder="1"/>
    <xf numFmtId="0" fontId="0" fillId="13" borderId="111" xfId="0" applyFill="1" applyBorder="1" applyAlignment="1"/>
    <xf numFmtId="0" fontId="0" fillId="13" borderId="112" xfId="0" applyFill="1" applyBorder="1" applyAlignment="1"/>
    <xf numFmtId="0" fontId="18" fillId="13" borderId="112" xfId="0" applyFont="1" applyFill="1" applyBorder="1" applyAlignment="1">
      <alignment horizontal="right"/>
    </xf>
    <xf numFmtId="0" fontId="18" fillId="13" borderId="72" xfId="0" applyFont="1" applyFill="1" applyBorder="1" applyAlignment="1">
      <alignment horizontal="right"/>
    </xf>
    <xf numFmtId="0" fontId="2" fillId="13" borderId="73" xfId="0" applyFont="1" applyFill="1" applyBorder="1"/>
    <xf numFmtId="0" fontId="0" fillId="13" borderId="181" xfId="0" applyFill="1" applyBorder="1" applyAlignment="1"/>
    <xf numFmtId="0" fontId="0" fillId="13" borderId="182" xfId="0" applyFill="1" applyBorder="1" applyAlignment="1"/>
    <xf numFmtId="0" fontId="0" fillId="13" borderId="42" xfId="0" applyFill="1" applyBorder="1"/>
    <xf numFmtId="0" fontId="18" fillId="13" borderId="182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23" fillId="0" borderId="0" xfId="0" applyFont="1" applyFill="1" applyBorder="1" applyAlignment="1"/>
    <xf numFmtId="164" fontId="0" fillId="17" borderId="42" xfId="0" applyNumberFormat="1" applyFill="1" applyBorder="1" applyAlignment="1">
      <alignment horizontal="center"/>
    </xf>
    <xf numFmtId="0" fontId="12" fillId="21" borderId="14" xfId="0" applyFont="1" applyFill="1" applyBorder="1" applyAlignment="1">
      <alignment horizontal="right"/>
    </xf>
    <xf numFmtId="0" fontId="2" fillId="15" borderId="111" xfId="0" applyFont="1" applyFill="1" applyBorder="1" applyAlignment="1">
      <alignment horizontal="left"/>
    </xf>
    <xf numFmtId="0" fontId="2" fillId="15" borderId="112" xfId="0" applyFont="1" applyFill="1" applyBorder="1" applyAlignment="1">
      <alignment horizontal="left"/>
    </xf>
    <xf numFmtId="0" fontId="1" fillId="18" borderId="36" xfId="0" applyFont="1" applyFill="1" applyBorder="1" applyAlignment="1">
      <alignment horizontal="center" vertical="center"/>
    </xf>
    <xf numFmtId="0" fontId="1" fillId="18" borderId="37" xfId="0" applyFont="1" applyFill="1" applyBorder="1" applyAlignment="1">
      <alignment horizontal="center" vertical="center"/>
    </xf>
    <xf numFmtId="0" fontId="1" fillId="18" borderId="59" xfId="0" applyFont="1" applyFill="1" applyBorder="1" applyAlignment="1">
      <alignment horizontal="center" vertical="center"/>
    </xf>
    <xf numFmtId="0" fontId="1" fillId="18" borderId="38" xfId="0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18" borderId="58" xfId="0" applyFont="1" applyFill="1" applyBorder="1" applyAlignment="1">
      <alignment horizontal="center" vertical="center"/>
    </xf>
    <xf numFmtId="0" fontId="1" fillId="18" borderId="41" xfId="0" applyFont="1" applyFill="1" applyBorder="1" applyAlignment="1">
      <alignment horizontal="center" vertical="center"/>
    </xf>
    <xf numFmtId="0" fontId="1" fillId="18" borderId="42" xfId="0" applyFont="1" applyFill="1" applyBorder="1" applyAlignment="1">
      <alignment horizontal="center" vertical="center"/>
    </xf>
    <xf numFmtId="0" fontId="1" fillId="18" borderId="43" xfId="0" applyFont="1" applyFill="1" applyBorder="1" applyAlignment="1">
      <alignment horizontal="center" vertical="center"/>
    </xf>
    <xf numFmtId="0" fontId="3" fillId="11" borderId="121" xfId="0" applyFont="1" applyFill="1" applyBorder="1" applyAlignment="1">
      <alignment horizontal="center"/>
    </xf>
    <xf numFmtId="0" fontId="3" fillId="11" borderId="77" xfId="0" applyFont="1" applyFill="1" applyBorder="1" applyAlignment="1">
      <alignment horizontal="center"/>
    </xf>
    <xf numFmtId="0" fontId="0" fillId="0" borderId="6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167" xfId="0" applyBorder="1" applyAlignment="1">
      <alignment horizontal="center" vertical="center"/>
    </xf>
    <xf numFmtId="0" fontId="0" fillId="14" borderId="68" xfId="0" applyFill="1" applyBorder="1" applyAlignment="1">
      <alignment horizontal="center" vertical="center"/>
    </xf>
    <xf numFmtId="0" fontId="0" fillId="14" borderId="82" xfId="0" applyFill="1" applyBorder="1" applyAlignment="1">
      <alignment horizontal="center" vertical="center"/>
    </xf>
    <xf numFmtId="0" fontId="0" fillId="14" borderId="167" xfId="0" applyFill="1" applyBorder="1" applyAlignment="1">
      <alignment horizontal="center" vertical="center"/>
    </xf>
    <xf numFmtId="2" fontId="0" fillId="14" borderId="113" xfId="0" applyNumberFormat="1" applyFill="1" applyBorder="1" applyAlignment="1">
      <alignment horizontal="center" vertical="center"/>
    </xf>
    <xf numFmtId="2" fontId="0" fillId="14" borderId="114" xfId="0" applyNumberFormat="1" applyFill="1" applyBorder="1" applyAlignment="1">
      <alignment horizontal="center" vertical="center"/>
    </xf>
    <xf numFmtId="2" fontId="0" fillId="14" borderId="169" xfId="0" applyNumberFormat="1" applyFill="1" applyBorder="1" applyAlignment="1">
      <alignment horizontal="center" vertical="center"/>
    </xf>
    <xf numFmtId="0" fontId="2" fillId="13" borderId="180" xfId="0" applyFont="1" applyFill="1" applyBorder="1" applyAlignment="1">
      <alignment horizontal="left"/>
    </xf>
    <xf numFmtId="0" fontId="2" fillId="13" borderId="108" xfId="0" applyFont="1" applyFill="1" applyBorder="1" applyAlignment="1">
      <alignment horizontal="left"/>
    </xf>
    <xf numFmtId="164" fontId="28" fillId="14" borderId="69" xfId="0" applyNumberFormat="1" applyFont="1" applyFill="1" applyBorder="1" applyAlignment="1">
      <alignment horizontal="center" vertical="center"/>
    </xf>
    <xf numFmtId="0" fontId="28" fillId="14" borderId="83" xfId="0" applyFont="1" applyFill="1" applyBorder="1" applyAlignment="1">
      <alignment horizontal="center" vertical="center"/>
    </xf>
    <xf numFmtId="0" fontId="28" fillId="14" borderId="74" xfId="0" applyFont="1" applyFill="1" applyBorder="1" applyAlignment="1">
      <alignment horizontal="center" vertical="center"/>
    </xf>
    <xf numFmtId="2" fontId="2" fillId="0" borderId="69" xfId="0" applyNumberFormat="1" applyFont="1" applyFill="1" applyBorder="1" applyAlignment="1">
      <alignment horizontal="center" vertical="center"/>
    </xf>
    <xf numFmtId="2" fontId="2" fillId="0" borderId="83" xfId="0" applyNumberFormat="1" applyFont="1" applyFill="1" applyBorder="1" applyAlignment="1">
      <alignment horizontal="center" vertical="center"/>
    </xf>
    <xf numFmtId="2" fontId="2" fillId="0" borderId="74" xfId="0" applyNumberFormat="1" applyFont="1" applyFill="1" applyBorder="1" applyAlignment="1">
      <alignment horizontal="center" vertical="center"/>
    </xf>
    <xf numFmtId="0" fontId="2" fillId="0" borderId="107" xfId="0" applyFont="1" applyFill="1" applyBorder="1" applyAlignment="1">
      <alignment horizontal="left"/>
    </xf>
    <xf numFmtId="0" fontId="0" fillId="0" borderId="108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left"/>
    </xf>
    <xf numFmtId="0" fontId="2" fillId="13" borderId="58" xfId="0" applyFont="1" applyFill="1" applyBorder="1" applyAlignment="1">
      <alignment horizontal="left"/>
    </xf>
    <xf numFmtId="0" fontId="0" fillId="0" borderId="95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2" fillId="15" borderId="0" xfId="0" applyFont="1" applyFill="1" applyBorder="1" applyAlignment="1">
      <alignment horizontal="left" wrapText="1"/>
    </xf>
    <xf numFmtId="0" fontId="2" fillId="15" borderId="58" xfId="0" applyFont="1" applyFill="1" applyBorder="1" applyAlignment="1">
      <alignment horizontal="left" wrapText="1"/>
    </xf>
    <xf numFmtId="0" fontId="0" fillId="16" borderId="98" xfId="0" applyFill="1" applyBorder="1" applyAlignment="1">
      <alignment horizontal="center"/>
    </xf>
    <xf numFmtId="0" fontId="0" fillId="16" borderId="99" xfId="0" applyFill="1" applyBorder="1" applyAlignment="1">
      <alignment horizontal="center"/>
    </xf>
    <xf numFmtId="0" fontId="1" fillId="11" borderId="178" xfId="0" applyFont="1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2" fillId="15" borderId="0" xfId="0" applyFont="1" applyFill="1" applyBorder="1" applyAlignment="1">
      <alignment horizontal="left"/>
    </xf>
    <xf numFmtId="0" fontId="2" fillId="15" borderId="58" xfId="0" applyFont="1" applyFill="1" applyBorder="1" applyAlignment="1">
      <alignment horizontal="left"/>
    </xf>
    <xf numFmtId="0" fontId="1" fillId="11" borderId="121" xfId="0" applyFont="1" applyFill="1" applyBorder="1" applyAlignment="1">
      <alignment horizontal="center"/>
    </xf>
    <xf numFmtId="0" fontId="1" fillId="11" borderId="122" xfId="0" applyFont="1" applyFill="1" applyBorder="1" applyAlignment="1">
      <alignment horizontal="center"/>
    </xf>
    <xf numFmtId="0" fontId="0" fillId="0" borderId="80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16" borderId="87" xfId="0" applyFill="1" applyBorder="1" applyAlignment="1">
      <alignment horizontal="center"/>
    </xf>
    <xf numFmtId="0" fontId="0" fillId="0" borderId="123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1" fillId="11" borderId="77" xfId="0" applyFont="1" applyFill="1" applyBorder="1" applyAlignment="1">
      <alignment horizontal="center"/>
    </xf>
    <xf numFmtId="0" fontId="13" fillId="4" borderId="25" xfId="0" applyFont="1" applyFill="1" applyBorder="1" applyAlignment="1">
      <alignment horizontal="left" wrapText="1"/>
    </xf>
    <xf numFmtId="0" fontId="13" fillId="4" borderId="0" xfId="0" applyFont="1" applyFill="1" applyBorder="1" applyAlignment="1">
      <alignment horizontal="left" wrapText="1"/>
    </xf>
    <xf numFmtId="0" fontId="13" fillId="4" borderId="26" xfId="0" applyFont="1" applyFill="1" applyBorder="1" applyAlignment="1">
      <alignment horizontal="left" wrapText="1"/>
    </xf>
    <xf numFmtId="0" fontId="13" fillId="7" borderId="15" xfId="0" applyFont="1" applyFill="1" applyBorder="1" applyAlignment="1">
      <alignment horizontal="left"/>
    </xf>
    <xf numFmtId="0" fontId="13" fillId="7" borderId="16" xfId="0" applyFont="1" applyFill="1" applyBorder="1" applyAlignment="1">
      <alignment horizontal="left"/>
    </xf>
    <xf numFmtId="0" fontId="13" fillId="7" borderId="17" xfId="0" applyFont="1" applyFill="1" applyBorder="1" applyAlignment="1">
      <alignment horizontal="left"/>
    </xf>
    <xf numFmtId="0" fontId="2" fillId="0" borderId="111" xfId="0" applyFont="1" applyFill="1" applyBorder="1" applyAlignment="1">
      <alignment horizontal="left"/>
    </xf>
    <xf numFmtId="0" fontId="2" fillId="0" borderId="112" xfId="0" applyFont="1" applyFill="1" applyBorder="1" applyAlignment="1">
      <alignment horizontal="left"/>
    </xf>
    <xf numFmtId="0" fontId="2" fillId="0" borderId="81" xfId="0" applyFont="1" applyFill="1" applyBorder="1" applyAlignment="1">
      <alignment horizontal="left"/>
    </xf>
    <xf numFmtId="0" fontId="0" fillId="16" borderId="160" xfId="0" applyFill="1" applyBorder="1" applyAlignment="1">
      <alignment horizontal="center"/>
    </xf>
    <xf numFmtId="0" fontId="0" fillId="16" borderId="175" xfId="0" applyFill="1" applyBorder="1" applyAlignment="1">
      <alignment horizontal="center"/>
    </xf>
    <xf numFmtId="0" fontId="13" fillId="7" borderId="25" xfId="0" applyFont="1" applyFill="1" applyBorder="1" applyAlignment="1">
      <alignment horizontal="left" wrapText="1"/>
    </xf>
    <xf numFmtId="0" fontId="13" fillId="7" borderId="0" xfId="0" applyFont="1" applyFill="1" applyBorder="1" applyAlignment="1">
      <alignment horizontal="left" wrapText="1"/>
    </xf>
    <xf numFmtId="0" fontId="13" fillId="7" borderId="26" xfId="0" applyFont="1" applyFill="1" applyBorder="1" applyAlignment="1">
      <alignment horizontal="left" wrapText="1"/>
    </xf>
    <xf numFmtId="0" fontId="13" fillId="0" borderId="25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26" xfId="0" applyFont="1" applyFill="1" applyBorder="1" applyAlignment="1">
      <alignment horizontal="left"/>
    </xf>
    <xf numFmtId="0" fontId="13" fillId="4" borderId="84" xfId="0" applyFont="1" applyFill="1" applyBorder="1" applyAlignment="1">
      <alignment horizontal="left" wrapText="1"/>
    </xf>
    <xf numFmtId="0" fontId="13" fillId="7" borderId="84" xfId="0" applyFont="1" applyFill="1" applyBorder="1" applyAlignment="1">
      <alignment horizontal="left" wrapText="1"/>
    </xf>
    <xf numFmtId="0" fontId="0" fillId="16" borderId="154" xfId="0" applyFill="1" applyBorder="1" applyAlignment="1">
      <alignment horizontal="center"/>
    </xf>
    <xf numFmtId="0" fontId="13" fillId="7" borderId="15" xfId="0" applyFont="1" applyFill="1" applyBorder="1" applyAlignment="1">
      <alignment horizontal="left" wrapText="1"/>
    </xf>
    <xf numFmtId="0" fontId="13" fillId="7" borderId="16" xfId="0" applyFont="1" applyFill="1" applyBorder="1" applyAlignment="1">
      <alignment horizontal="left" wrapText="1"/>
    </xf>
    <xf numFmtId="0" fontId="13" fillId="7" borderId="17" xfId="0" applyFont="1" applyFill="1" applyBorder="1" applyAlignment="1">
      <alignment horizontal="left" wrapText="1"/>
    </xf>
    <xf numFmtId="0" fontId="13" fillId="4" borderId="1" xfId="0" applyFont="1" applyFill="1" applyBorder="1" applyAlignment="1">
      <alignment horizontal="center" wrapText="1"/>
    </xf>
    <xf numFmtId="0" fontId="13" fillId="4" borderId="2" xfId="0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center" wrapText="1"/>
    </xf>
    <xf numFmtId="0" fontId="13" fillId="4" borderId="36" xfId="0" applyFont="1" applyFill="1" applyBorder="1" applyAlignment="1">
      <alignment horizontal="left" wrapText="1"/>
    </xf>
    <xf numFmtId="0" fontId="13" fillId="4" borderId="59" xfId="0" applyFont="1" applyFill="1" applyBorder="1" applyAlignment="1">
      <alignment horizontal="left" wrapText="1"/>
    </xf>
    <xf numFmtId="0" fontId="13" fillId="4" borderId="38" xfId="0" applyFont="1" applyFill="1" applyBorder="1" applyAlignment="1">
      <alignment horizontal="left" wrapText="1"/>
    </xf>
    <xf numFmtId="0" fontId="13" fillId="4" borderId="58" xfId="0" applyFont="1" applyFill="1" applyBorder="1" applyAlignment="1">
      <alignment horizontal="left" wrapText="1"/>
    </xf>
    <xf numFmtId="0" fontId="0" fillId="17" borderId="1" xfId="0" applyFill="1" applyBorder="1" applyAlignment="1">
      <alignment horizontal="center" wrapText="1"/>
    </xf>
    <xf numFmtId="0" fontId="0" fillId="17" borderId="3" xfId="0" applyFill="1" applyBorder="1" applyAlignment="1">
      <alignment horizontal="center" wrapText="1"/>
    </xf>
    <xf numFmtId="0" fontId="13" fillId="4" borderId="151" xfId="0" applyFont="1" applyFill="1" applyBorder="1" applyAlignment="1">
      <alignment horizontal="center" wrapText="1"/>
    </xf>
    <xf numFmtId="0" fontId="0" fillId="0" borderId="153" xfId="0" applyBorder="1" applyAlignment="1">
      <alignment horizontal="center" wrapText="1"/>
    </xf>
    <xf numFmtId="0" fontId="0" fillId="0" borderId="134" xfId="0" applyBorder="1" applyAlignment="1">
      <alignment horizontal="center" wrapText="1"/>
    </xf>
    <xf numFmtId="0" fontId="0" fillId="0" borderId="155" xfId="0" applyBorder="1" applyAlignment="1">
      <alignment horizontal="center" wrapText="1"/>
    </xf>
    <xf numFmtId="0" fontId="0" fillId="0" borderId="129" xfId="0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3" fillId="4" borderId="41" xfId="0" applyFont="1" applyFill="1" applyBorder="1" applyAlignment="1">
      <alignment horizontal="left" wrapText="1"/>
    </xf>
    <xf numFmtId="0" fontId="13" fillId="4" borderId="43" xfId="0" applyFont="1" applyFill="1" applyBorder="1" applyAlignment="1">
      <alignment horizontal="left" wrapText="1"/>
    </xf>
    <xf numFmtId="0" fontId="1" fillId="13" borderId="1" xfId="0" applyFont="1" applyFill="1" applyBorder="1" applyAlignment="1">
      <alignment horizontal="left"/>
    </xf>
    <xf numFmtId="0" fontId="1" fillId="13" borderId="2" xfId="0" applyFont="1" applyFill="1" applyBorder="1" applyAlignment="1">
      <alignment horizontal="left"/>
    </xf>
    <xf numFmtId="0" fontId="1" fillId="13" borderId="3" xfId="0" applyFont="1" applyFill="1" applyBorder="1" applyAlignment="1">
      <alignment horizontal="left"/>
    </xf>
    <xf numFmtId="0" fontId="2" fillId="13" borderId="37" xfId="0" applyFont="1" applyFill="1" applyBorder="1" applyAlignment="1"/>
    <xf numFmtId="0" fontId="2" fillId="13" borderId="59" xfId="0" applyFont="1" applyFill="1" applyBorder="1" applyAlignment="1"/>
    <xf numFmtId="0" fontId="28" fillId="14" borderId="69" xfId="0" applyFont="1" applyFill="1" applyBorder="1" applyAlignment="1">
      <alignment horizontal="center" vertical="center"/>
    </xf>
    <xf numFmtId="2" fontId="2" fillId="0" borderId="67" xfId="0" applyNumberFormat="1" applyFont="1" applyFill="1" applyBorder="1" applyAlignment="1">
      <alignment horizontal="center" vertical="center"/>
    </xf>
    <xf numFmtId="2" fontId="2" fillId="0" borderId="119" xfId="0" applyNumberFormat="1" applyFont="1" applyFill="1" applyBorder="1" applyAlignment="1">
      <alignment horizontal="center" vertical="center"/>
    </xf>
    <xf numFmtId="2" fontId="2" fillId="0" borderId="72" xfId="0" applyNumberFormat="1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left" wrapText="1"/>
    </xf>
    <xf numFmtId="0" fontId="2" fillId="13" borderId="58" xfId="0" applyFont="1" applyFill="1" applyBorder="1" applyAlignment="1">
      <alignment horizontal="left" wrapText="1"/>
    </xf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16" borderId="86" xfId="0" applyFill="1" applyBorder="1" applyAlignment="1">
      <alignment horizontal="center"/>
    </xf>
    <xf numFmtId="0" fontId="1" fillId="11" borderId="9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3" fillId="11" borderId="65" xfId="0" applyFont="1" applyFill="1" applyBorder="1" applyAlignment="1">
      <alignment horizontal="center"/>
    </xf>
    <xf numFmtId="0" fontId="3" fillId="11" borderId="66" xfId="0" applyFont="1" applyFill="1" applyBorder="1" applyAlignment="1">
      <alignment horizontal="center"/>
    </xf>
    <xf numFmtId="0" fontId="3" fillId="11" borderId="70" xfId="0" applyFont="1" applyFill="1" applyBorder="1" applyAlignment="1">
      <alignment horizontal="center"/>
    </xf>
    <xf numFmtId="0" fontId="3" fillId="11" borderId="71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right"/>
    </xf>
    <xf numFmtId="0" fontId="4" fillId="0" borderId="13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10" borderId="30" xfId="0" applyFont="1" applyFill="1" applyBorder="1" applyAlignment="1">
      <alignment horizontal="right"/>
    </xf>
    <xf numFmtId="0" fontId="4" fillId="0" borderId="4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13" fillId="9" borderId="15" xfId="0" applyFont="1" applyFill="1" applyBorder="1" applyAlignment="1">
      <alignment horizontal="left"/>
    </xf>
    <xf numFmtId="0" fontId="13" fillId="9" borderId="16" xfId="0" applyFont="1" applyFill="1" applyBorder="1" applyAlignment="1">
      <alignment horizontal="left"/>
    </xf>
    <xf numFmtId="0" fontId="13" fillId="9" borderId="17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2" fontId="4" fillId="5" borderId="23" xfId="0" applyNumberFormat="1" applyFont="1" applyFill="1" applyBorder="1" applyAlignment="1">
      <alignment horizontal="center" vertical="center" wrapText="1"/>
    </xf>
    <xf numFmtId="2" fontId="4" fillId="5" borderId="35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/>
    </xf>
    <xf numFmtId="0" fontId="13" fillId="0" borderId="17" xfId="0" applyFont="1" applyFill="1" applyBorder="1" applyAlignment="1">
      <alignment horizontal="left"/>
    </xf>
    <xf numFmtId="0" fontId="0" fillId="22" borderId="1" xfId="0" applyFill="1" applyBorder="1" applyAlignment="1">
      <alignment horizontal="center"/>
    </xf>
    <xf numFmtId="0" fontId="0" fillId="22" borderId="2" xfId="0" applyFill="1" applyBorder="1" applyAlignment="1">
      <alignment horizontal="center"/>
    </xf>
    <xf numFmtId="0" fontId="0" fillId="22" borderId="3" xfId="0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0" xfId="0"/>
    <xf numFmtId="0" fontId="8" fillId="3" borderId="59" xfId="0" applyFont="1" applyFill="1" applyBorder="1" applyAlignment="1">
      <alignment horizontal="center"/>
    </xf>
    <xf numFmtId="0" fontId="9" fillId="3" borderId="183" xfId="0" applyFont="1" applyFill="1" applyBorder="1" applyAlignment="1">
      <alignment horizontal="center"/>
    </xf>
    <xf numFmtId="0" fontId="10" fillId="3" borderId="184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Border="1" applyAlignment="1">
      <alignment horizontal="center"/>
    </xf>
    <xf numFmtId="0" fontId="4" fillId="10" borderId="42" xfId="0" applyFont="1" applyFill="1" applyBorder="1" applyAlignment="1">
      <alignment horizontal="right"/>
    </xf>
    <xf numFmtId="0" fontId="4" fillId="10" borderId="4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10" borderId="43" xfId="0" applyFont="1" applyFill="1" applyBorder="1" applyAlignment="1">
      <alignment horizontal="center"/>
    </xf>
    <xf numFmtId="0" fontId="6" fillId="0" borderId="36" xfId="0" applyFont="1" applyFill="1" applyBorder="1"/>
    <xf numFmtId="0" fontId="4" fillId="0" borderId="37" xfId="0" applyFont="1" applyFill="1" applyBorder="1"/>
    <xf numFmtId="0" fontId="7" fillId="0" borderId="37" xfId="0" applyFont="1" applyFill="1" applyBorder="1"/>
    <xf numFmtId="0" fontId="4" fillId="0" borderId="38" xfId="0" applyFont="1" applyFill="1" applyBorder="1"/>
    <xf numFmtId="0" fontId="4" fillId="0" borderId="41" xfId="0" applyFont="1" applyFill="1" applyBorder="1"/>
    <xf numFmtId="0" fontId="4" fillId="0" borderId="42" xfId="0" applyFont="1" applyFill="1" applyBorder="1"/>
    <xf numFmtId="0" fontId="4" fillId="0" borderId="43" xfId="0" applyFont="1" applyFill="1" applyBorder="1"/>
    <xf numFmtId="0" fontId="4" fillId="6" borderId="14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/>
    <xf numFmtId="0" fontId="0" fillId="12" borderId="187" xfId="0" applyFill="1" applyBorder="1"/>
    <xf numFmtId="0" fontId="4" fillId="7" borderId="58" xfId="0" applyFont="1" applyFill="1" applyBorder="1"/>
    <xf numFmtId="0" fontId="0" fillId="0" borderId="99" xfId="0" applyBorder="1" applyAlignment="1">
      <alignment horizontal="left"/>
    </xf>
    <xf numFmtId="0" fontId="0" fillId="0" borderId="86" xfId="0" applyBorder="1" applyAlignment="1">
      <alignment horizontal="left"/>
    </xf>
    <xf numFmtId="0" fontId="13" fillId="7" borderId="25" xfId="0" applyFont="1" applyFill="1" applyBorder="1" applyAlignment="1">
      <alignment horizontal="left"/>
    </xf>
    <xf numFmtId="0" fontId="13" fillId="7" borderId="0" xfId="0" applyFont="1" applyFill="1" applyBorder="1" applyAlignment="1">
      <alignment horizontal="left"/>
    </xf>
    <xf numFmtId="0" fontId="13" fillId="7" borderId="26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center" vertical="center"/>
    </xf>
    <xf numFmtId="0" fontId="0" fillId="0" borderId="0" xfId="0" applyBorder="1"/>
    <xf numFmtId="0" fontId="0" fillId="0" borderId="58" xfId="0" applyBorder="1"/>
    <xf numFmtId="0" fontId="0" fillId="0" borderId="38" xfId="0" applyBorder="1"/>
    <xf numFmtId="0" fontId="0" fillId="0" borderId="91" xfId="0" applyBorder="1"/>
    <xf numFmtId="0" fontId="4" fillId="4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185" xfId="0" applyFont="1" applyFill="1" applyBorder="1" applyAlignment="1">
      <alignment horizontal="center"/>
    </xf>
    <xf numFmtId="0" fontId="4" fillId="9" borderId="185" xfId="0" applyFont="1" applyFill="1" applyBorder="1" applyAlignment="1">
      <alignment horizontal="center"/>
    </xf>
    <xf numFmtId="0" fontId="4" fillId="8" borderId="86" xfId="0" applyFont="1" applyFill="1" applyBorder="1" applyAlignment="1">
      <alignment horizontal="center"/>
    </xf>
    <xf numFmtId="2" fontId="4" fillId="0" borderId="86" xfId="0" applyNumberFormat="1" applyFont="1" applyFill="1" applyBorder="1" applyAlignment="1">
      <alignment horizontal="center"/>
    </xf>
    <xf numFmtId="0" fontId="9" fillId="3" borderId="188" xfId="0" applyFont="1" applyFill="1" applyBorder="1" applyAlignment="1">
      <alignment horizontal="center"/>
    </xf>
    <xf numFmtId="0" fontId="4" fillId="5" borderId="186" xfId="0" applyFont="1" applyFill="1" applyBorder="1" applyAlignment="1">
      <alignment horizontal="center"/>
    </xf>
    <xf numFmtId="0" fontId="4" fillId="9" borderId="186" xfId="0" applyFont="1" applyFill="1" applyBorder="1" applyAlignment="1">
      <alignment horizontal="center"/>
    </xf>
    <xf numFmtId="0" fontId="12" fillId="23" borderId="14" xfId="0" applyFont="1" applyFill="1" applyBorder="1" applyAlignment="1">
      <alignment horizontal="right"/>
    </xf>
    <xf numFmtId="0" fontId="4" fillId="23" borderId="0" xfId="0" applyFont="1" applyFill="1" applyBorder="1"/>
    <xf numFmtId="0" fontId="13" fillId="23" borderId="15" xfId="0" applyFont="1" applyFill="1" applyBorder="1" applyAlignment="1"/>
    <xf numFmtId="0" fontId="13" fillId="23" borderId="16" xfId="0" applyFont="1" applyFill="1" applyBorder="1" applyAlignment="1"/>
    <xf numFmtId="0" fontId="13" fillId="23" borderId="17" xfId="0" applyFont="1" applyFill="1" applyBorder="1" applyAlignment="1"/>
    <xf numFmtId="0" fontId="13" fillId="4" borderId="25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/>
    </xf>
    <xf numFmtId="0" fontId="13" fillId="4" borderId="26" xfId="0" applyFont="1" applyFill="1" applyBorder="1" applyAlignment="1">
      <alignment horizontal="left"/>
    </xf>
    <xf numFmtId="0" fontId="4" fillId="6" borderId="15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left" vertical="center" wrapText="1"/>
    </xf>
    <xf numFmtId="0" fontId="13" fillId="4" borderId="16" xfId="0" applyFont="1" applyFill="1" applyBorder="1" applyAlignment="1">
      <alignment horizontal="left" vertical="center" wrapText="1"/>
    </xf>
    <xf numFmtId="0" fontId="13" fillId="4" borderId="17" xfId="0" applyFont="1" applyFill="1" applyBorder="1" applyAlignment="1">
      <alignment horizontal="left" vertical="center" wrapText="1"/>
    </xf>
    <xf numFmtId="0" fontId="12" fillId="21" borderId="14" xfId="0" applyFont="1" applyFill="1" applyBorder="1" applyAlignment="1">
      <alignment horizontal="right" vertical="center"/>
    </xf>
    <xf numFmtId="0" fontId="13" fillId="7" borderId="15" xfId="0" applyFont="1" applyFill="1" applyBorder="1" applyAlignment="1">
      <alignment horizontal="left" vertical="center" wrapText="1"/>
    </xf>
    <xf numFmtId="0" fontId="13" fillId="7" borderId="16" xfId="0" applyFont="1" applyFill="1" applyBorder="1" applyAlignment="1">
      <alignment horizontal="left" vertical="center" wrapText="1"/>
    </xf>
    <xf numFmtId="0" fontId="13" fillId="7" borderId="17" xfId="0" applyFont="1" applyFill="1" applyBorder="1" applyAlignment="1">
      <alignment horizontal="left" vertical="center" wrapText="1"/>
    </xf>
    <xf numFmtId="0" fontId="13" fillId="4" borderId="49" xfId="0" applyFont="1" applyFill="1" applyBorder="1" applyAlignment="1">
      <alignment horizontal="left" vertical="center" wrapText="1"/>
    </xf>
    <xf numFmtId="0" fontId="13" fillId="4" borderId="50" xfId="0" applyFont="1" applyFill="1" applyBorder="1" applyAlignment="1">
      <alignment horizontal="left" vertical="center" wrapText="1"/>
    </xf>
    <xf numFmtId="0" fontId="13" fillId="4" borderId="51" xfId="0" applyFont="1" applyFill="1" applyBorder="1" applyAlignment="1">
      <alignment horizontal="left" vertical="center" wrapText="1"/>
    </xf>
    <xf numFmtId="0" fontId="13" fillId="7" borderId="25" xfId="0" applyFont="1" applyFill="1" applyBorder="1" applyAlignment="1">
      <alignment horizontal="left" vertical="center" wrapText="1"/>
    </xf>
    <xf numFmtId="0" fontId="13" fillId="7" borderId="0" xfId="0" applyFont="1" applyFill="1" applyBorder="1" applyAlignment="1">
      <alignment horizontal="left" vertical="center" wrapText="1"/>
    </xf>
    <xf numFmtId="0" fontId="13" fillId="7" borderId="26" xfId="0" applyFont="1" applyFill="1" applyBorder="1" applyAlignment="1">
      <alignment horizontal="left" vertical="center" wrapText="1"/>
    </xf>
    <xf numFmtId="0" fontId="13" fillId="4" borderId="52" xfId="0" applyFont="1" applyFill="1" applyBorder="1" applyAlignment="1">
      <alignment horizontal="lef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13" fillId="4" borderId="54" xfId="0" applyFont="1" applyFill="1" applyBorder="1" applyAlignment="1">
      <alignment horizontal="left" vertical="center" wrapText="1"/>
    </xf>
    <xf numFmtId="0" fontId="13" fillId="7" borderId="52" xfId="0" applyFont="1" applyFill="1" applyBorder="1" applyAlignment="1">
      <alignment horizontal="left" vertical="center" wrapText="1"/>
    </xf>
    <xf numFmtId="0" fontId="13" fillId="7" borderId="53" xfId="0" applyFont="1" applyFill="1" applyBorder="1" applyAlignment="1">
      <alignment horizontal="left" vertical="center" wrapText="1"/>
    </xf>
    <xf numFmtId="0" fontId="13" fillId="7" borderId="54" xfId="0" applyFont="1" applyFill="1" applyBorder="1" applyAlignment="1">
      <alignment horizontal="left" vertical="center" wrapText="1"/>
    </xf>
    <xf numFmtId="0" fontId="4" fillId="6" borderId="56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left" vertical="center"/>
    </xf>
    <xf numFmtId="0" fontId="13" fillId="4" borderId="16" xfId="0" applyFont="1" applyFill="1" applyBorder="1" applyAlignment="1">
      <alignment horizontal="left" vertical="center"/>
    </xf>
    <xf numFmtId="0" fontId="13" fillId="4" borderId="17" xfId="0" applyFont="1" applyFill="1" applyBorder="1" applyAlignment="1">
      <alignment horizontal="left" vertical="center"/>
    </xf>
    <xf numFmtId="0" fontId="4" fillId="6" borderId="18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90" xfId="0" applyFont="1" applyFill="1" applyBorder="1" applyAlignment="1">
      <alignment horizontal="center" vertical="center"/>
    </xf>
    <xf numFmtId="0" fontId="0" fillId="0" borderId="191" xfId="0" applyBorder="1"/>
    <xf numFmtId="0" fontId="4" fillId="0" borderId="15" xfId="0" applyFont="1" applyFill="1" applyBorder="1" applyAlignment="1">
      <alignment horizontal="center"/>
    </xf>
    <xf numFmtId="0" fontId="4" fillId="0" borderId="19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left"/>
    </xf>
    <xf numFmtId="0" fontId="4" fillId="0" borderId="30" xfId="0" applyFont="1" applyFill="1" applyBorder="1" applyAlignment="1"/>
    <xf numFmtId="0" fontId="4" fillId="0" borderId="4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0" fillId="12" borderId="107" xfId="0" applyFill="1" applyBorder="1" applyAlignment="1">
      <alignment horizontal="center"/>
    </xf>
    <xf numFmtId="0" fontId="1" fillId="11" borderId="36" xfId="0" applyFont="1" applyFill="1" applyBorder="1" applyAlignment="1">
      <alignment horizontal="right"/>
    </xf>
    <xf numFmtId="0" fontId="1" fillId="11" borderId="38" xfId="0" applyFont="1" applyFill="1" applyBorder="1" applyAlignment="1">
      <alignment horizontal="right"/>
    </xf>
    <xf numFmtId="0" fontId="1" fillId="11" borderId="41" xfId="0" applyFont="1" applyFill="1" applyBorder="1" applyAlignment="1">
      <alignment horizontal="right"/>
    </xf>
    <xf numFmtId="0" fontId="20" fillId="0" borderId="36" xfId="0" applyFont="1" applyBorder="1"/>
    <xf numFmtId="0" fontId="0" fillId="0" borderId="37" xfId="0" applyBorder="1"/>
    <xf numFmtId="0" fontId="0" fillId="0" borderId="59" xfId="0" applyBorder="1"/>
    <xf numFmtId="0" fontId="30" fillId="0" borderId="38" xfId="0" applyFont="1" applyBorder="1"/>
    <xf numFmtId="0" fontId="0" fillId="0" borderId="0" xfId="0" applyBorder="1"/>
    <xf numFmtId="0" fontId="0" fillId="0" borderId="58" xfId="0" applyBorder="1"/>
    <xf numFmtId="0" fontId="0" fillId="0" borderId="38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2" fillId="0" borderId="37" xfId="0" applyFont="1" applyBorder="1"/>
    <xf numFmtId="0" fontId="25" fillId="0" borderId="38" xfId="0" applyFont="1" applyBorder="1"/>
    <xf numFmtId="0" fontId="16" fillId="0" borderId="37" xfId="0" applyFont="1" applyBorder="1"/>
    <xf numFmtId="0" fontId="0" fillId="0" borderId="42" xfId="0" applyFill="1" applyBorder="1"/>
    <xf numFmtId="0" fontId="0" fillId="14" borderId="82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18" fillId="0" borderId="82" xfId="0" applyFont="1" applyFill="1" applyBorder="1" applyAlignment="1">
      <alignment horizontal="right"/>
    </xf>
    <xf numFmtId="0" fontId="2" fillId="0" borderId="82" xfId="0" applyFont="1" applyFill="1" applyBorder="1"/>
    <xf numFmtId="0" fontId="0" fillId="0" borderId="111" xfId="0" applyFill="1" applyBorder="1" applyAlignment="1"/>
    <xf numFmtId="0" fontId="0" fillId="0" borderId="112" xfId="0" applyFill="1" applyBorder="1" applyAlignment="1"/>
    <xf numFmtId="0" fontId="0" fillId="0" borderId="81" xfId="0" applyFill="1" applyBorder="1" applyAlignment="1"/>
    <xf numFmtId="0" fontId="2" fillId="13" borderId="0" xfId="0" applyFont="1" applyFill="1" applyBorder="1"/>
    <xf numFmtId="0" fontId="0" fillId="13" borderId="0" xfId="0" applyFill="1" applyBorder="1" applyAlignment="1"/>
    <xf numFmtId="0" fontId="24" fillId="0" borderId="36" xfId="0" applyFont="1" applyBorder="1"/>
    <xf numFmtId="0" fontId="2" fillId="0" borderId="42" xfId="0" applyFont="1" applyBorder="1"/>
    <xf numFmtId="0" fontId="0" fillId="14" borderId="81" xfId="0" applyFill="1" applyBorder="1" applyAlignment="1">
      <alignment horizontal="center" vertical="center"/>
    </xf>
    <xf numFmtId="0" fontId="0" fillId="14" borderId="83" xfId="0" applyFill="1" applyBorder="1" applyAlignment="1">
      <alignment horizontal="center" vertical="center"/>
    </xf>
    <xf numFmtId="0" fontId="0" fillId="14" borderId="58" xfId="0" applyFill="1" applyBorder="1" applyAlignment="1">
      <alignment horizontal="center" vertical="center"/>
    </xf>
    <xf numFmtId="0" fontId="2" fillId="13" borderId="0" xfId="0" applyFont="1" applyFill="1" applyBorder="1" applyAlignment="1">
      <alignment horizontal="right"/>
    </xf>
    <xf numFmtId="0" fontId="2" fillId="15" borderId="0" xfId="0" applyFont="1" applyFill="1" applyBorder="1" applyAlignment="1">
      <alignment horizontal="right"/>
    </xf>
    <xf numFmtId="0" fontId="18" fillId="13" borderId="38" xfId="0" applyFont="1" applyFill="1" applyBorder="1" applyAlignment="1">
      <alignment horizontal="right"/>
    </xf>
    <xf numFmtId="0" fontId="0" fillId="14" borderId="112" xfId="0" applyFill="1" applyBorder="1" applyAlignment="1">
      <alignment horizontal="center"/>
    </xf>
    <xf numFmtId="0" fontId="2" fillId="13" borderId="0" xfId="0" applyFont="1" applyFill="1" applyBorder="1" applyAlignment="1">
      <alignment horizontal="right" vertical="center"/>
    </xf>
    <xf numFmtId="0" fontId="2" fillId="15" borderId="0" xfId="0" applyFont="1" applyFill="1" applyBorder="1" applyAlignment="1">
      <alignment horizontal="right" vertical="center"/>
    </xf>
    <xf numFmtId="0" fontId="0" fillId="12" borderId="193" xfId="0" applyFill="1" applyBorder="1" applyAlignment="1">
      <alignment horizontal="center"/>
    </xf>
    <xf numFmtId="0" fontId="0" fillId="12" borderId="194" xfId="0" applyFill="1" applyBorder="1" applyAlignment="1">
      <alignment horizontal="center"/>
    </xf>
    <xf numFmtId="0" fontId="4" fillId="0" borderId="195" xfId="0" applyFont="1" applyFill="1" applyBorder="1"/>
    <xf numFmtId="0" fontId="0" fillId="0" borderId="196" xfId="0" applyBorder="1" applyAlignment="1">
      <alignment horizontal="center"/>
    </xf>
    <xf numFmtId="0" fontId="4" fillId="0" borderId="197" xfId="0" applyFont="1" applyFill="1" applyBorder="1"/>
    <xf numFmtId="0" fontId="14" fillId="0" borderId="49" xfId="0" applyFont="1" applyFill="1" applyBorder="1" applyAlignment="1">
      <alignment horizontal="center"/>
    </xf>
    <xf numFmtId="0" fontId="3" fillId="11" borderId="195" xfId="0" applyFont="1" applyFill="1" applyBorder="1" applyAlignment="1">
      <alignment horizontal="center"/>
    </xf>
    <xf numFmtId="0" fontId="0" fillId="14" borderId="198" xfId="0" applyFill="1" applyBorder="1" applyAlignment="1">
      <alignment horizontal="center"/>
    </xf>
    <xf numFmtId="0" fontId="0" fillId="14" borderId="199" xfId="0" applyFill="1" applyBorder="1" applyAlignment="1">
      <alignment horizontal="center"/>
    </xf>
    <xf numFmtId="0" fontId="2" fillId="13" borderId="0" xfId="0" applyFont="1" applyFill="1" applyBorder="1" applyAlignment="1">
      <alignment horizontal="left" vertical="center" wrapText="1"/>
    </xf>
    <xf numFmtId="0" fontId="2" fillId="13" borderId="58" xfId="0" applyFont="1" applyFill="1" applyBorder="1" applyAlignment="1">
      <alignment horizontal="left" vertical="center" wrapText="1"/>
    </xf>
    <xf numFmtId="0" fontId="2" fillId="15" borderId="0" xfId="0" applyFont="1" applyFill="1" applyBorder="1" applyAlignment="1">
      <alignment horizontal="left" vertical="center" wrapText="1"/>
    </xf>
    <xf numFmtId="0" fontId="2" fillId="15" borderId="58" xfId="0" applyFont="1" applyFill="1" applyBorder="1" applyAlignment="1">
      <alignment horizontal="left" vertical="center" wrapText="1"/>
    </xf>
    <xf numFmtId="2" fontId="0" fillId="14" borderId="200" xfId="0" applyNumberFormat="1" applyFill="1" applyBorder="1" applyAlignment="1">
      <alignment horizontal="center"/>
    </xf>
    <xf numFmtId="0" fontId="2" fillId="16" borderId="201" xfId="0" applyFont="1" applyFill="1" applyBorder="1" applyAlignment="1">
      <alignment horizontal="left" wrapText="1"/>
    </xf>
    <xf numFmtId="0" fontId="2" fillId="16" borderId="202" xfId="0" applyFont="1" applyFill="1" applyBorder="1" applyAlignment="1">
      <alignment horizontal="left" wrapText="1"/>
    </xf>
    <xf numFmtId="0" fontId="2" fillId="16" borderId="203" xfId="0" applyFont="1" applyFill="1" applyBorder="1" applyAlignment="1">
      <alignment horizontal="left" wrapText="1"/>
    </xf>
    <xf numFmtId="0" fontId="0" fillId="17" borderId="77" xfId="0" applyFill="1" applyBorder="1" applyAlignment="1">
      <alignment horizontal="right" vertical="center"/>
    </xf>
    <xf numFmtId="164" fontId="0" fillId="17" borderId="122" xfId="0" applyNumberFormat="1" applyFill="1" applyBorder="1" applyAlignment="1">
      <alignment horizontal="center" vertical="center"/>
    </xf>
    <xf numFmtId="0" fontId="2" fillId="19" borderId="201" xfId="0" applyFont="1" applyFill="1" applyBorder="1" applyAlignment="1">
      <alignment horizontal="center"/>
    </xf>
    <xf numFmtId="0" fontId="2" fillId="19" borderId="202" xfId="0" applyFont="1" applyFill="1" applyBorder="1" applyAlignment="1">
      <alignment horizontal="center"/>
    </xf>
    <xf numFmtId="0" fontId="2" fillId="19" borderId="203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/>
    </xf>
    <xf numFmtId="0" fontId="0" fillId="14" borderId="204" xfId="0" applyFill="1" applyBorder="1" applyAlignment="1">
      <alignment horizontal="center"/>
    </xf>
    <xf numFmtId="0" fontId="0" fillId="0" borderId="204" xfId="0" applyFill="1" applyBorder="1" applyAlignment="1">
      <alignment horizontal="center"/>
    </xf>
    <xf numFmtId="0" fontId="4" fillId="4" borderId="58" xfId="0" applyFont="1" applyFill="1" applyBorder="1"/>
    <xf numFmtId="0" fontId="0" fillId="13" borderId="58" xfId="0" applyFill="1" applyBorder="1"/>
    <xf numFmtId="0" fontId="0" fillId="15" borderId="58" xfId="0" applyFill="1" applyBorder="1"/>
    <xf numFmtId="0" fontId="2" fillId="13" borderId="0" xfId="0" applyFont="1" applyFill="1" applyBorder="1" applyAlignment="1">
      <alignment horizontal="right" vertical="center" wrapText="1"/>
    </xf>
    <xf numFmtId="0" fontId="2" fillId="15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21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230716</xdr:colOff>
      <xdr:row>53</xdr:row>
      <xdr:rowOff>114298</xdr:rowOff>
    </xdr:from>
    <xdr:ext cx="1325034" cy="478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16 CuadroTexto">
              <a:extLst>
                <a:ext uri="{FF2B5EF4-FFF2-40B4-BE49-F238E27FC236}">
                  <a16:creationId xmlns:a16="http://schemas.microsoft.com/office/drawing/2014/main" xmlns="" id="{00000000-0008-0000-0000-000011000000}"/>
                </a:ext>
              </a:extLst>
            </xdr:cNvPr>
            <xdr:cNvSpPr txBox="1"/>
          </xdr:nvSpPr>
          <xdr:spPr>
            <a:xfrm>
              <a:off x="10212916" y="10610848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14:m>
                <m:oMath xmlns:m="http://schemas.openxmlformats.org/officeDocument/2006/math">
                  <m:f>
                    <m:fPr>
                      <m:ctrlPr>
                        <a:rPr kumimoji="0" lang="es-ES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/>
                          <a:ea typeface="+mn-ea"/>
                          <a:cs typeface="+mn-cs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𝑅𝑒𝑎𝑙𝑖𝑧𝑎𝑑𝑎𝑠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</m:e>
                      </m:nary>
                      <m:sSub>
                        <m:sSubPr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𝑃𝑟𝑒𝑣𝑖𝑠𝑡𝑎𝑠</m:t>
                          </m:r>
                        </m:e>
                        <m:sub/>
                      </m:sSub>
                    </m:den>
                  </m:f>
                </m:oMath>
              </a14:m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3" name="16 CuadroTexto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 txBox="1"/>
          </xdr:nvSpPr>
          <xdr:spPr>
            <a:xfrm>
              <a:off x="10212916" y="10610848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(∑▒〖〖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 𝑅𝑒𝑎𝑙𝑖𝑧𝑎𝑑𝑎𝑠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〗)/(∑▒〖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  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𝑃𝑟𝑒𝑣𝑖𝑠𝑡𝑎𝑠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 )</a:t>
              </a:r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11</xdr:col>
      <xdr:colOff>230716</xdr:colOff>
      <xdr:row>66</xdr:row>
      <xdr:rowOff>114298</xdr:rowOff>
    </xdr:from>
    <xdr:ext cx="1325034" cy="478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17 CuadroTexto">
              <a:extLst>
                <a:ext uri="{FF2B5EF4-FFF2-40B4-BE49-F238E27FC236}">
                  <a16:creationId xmlns:a16="http://schemas.microsoft.com/office/drawing/2014/main" xmlns="" id="{00000000-0008-0000-0000-000012000000}"/>
                </a:ext>
              </a:extLst>
            </xdr:cNvPr>
            <xdr:cNvSpPr txBox="1"/>
          </xdr:nvSpPr>
          <xdr:spPr>
            <a:xfrm>
              <a:off x="10212916" y="14087473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14:m>
                <m:oMath xmlns:m="http://schemas.openxmlformats.org/officeDocument/2006/math">
                  <m:f>
                    <m:fPr>
                      <m:ctrlPr>
                        <a:rPr kumimoji="0" lang="es-ES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/>
                          <a:ea typeface="+mn-ea"/>
                          <a:cs typeface="+mn-cs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𝑅𝑒𝑎𝑙𝑖𝑧𝑎𝑑𝑎𝑠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</m:e>
                      </m:nary>
                      <m:sSub>
                        <m:sSubPr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𝑃𝑟𝑒𝑣𝑖𝑠𝑡𝑎𝑠</m:t>
                          </m:r>
                        </m:e>
                        <m:sub/>
                      </m:sSub>
                    </m:den>
                  </m:f>
                </m:oMath>
              </a14:m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4" name="17 CuadroTexto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 txBox="1"/>
          </xdr:nvSpPr>
          <xdr:spPr>
            <a:xfrm>
              <a:off x="10212916" y="14087473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(∑▒〖〖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 𝑅𝑒𝑎𝑙𝑖𝑧𝑎𝑑𝑎𝑠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〗)/(∑▒〖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  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𝑃𝑟𝑒𝑣𝑖𝑠𝑡𝑎𝑠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 )</a:t>
              </a:r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16</xdr:col>
      <xdr:colOff>493889</xdr:colOff>
      <xdr:row>85</xdr:row>
      <xdr:rowOff>0</xdr:rowOff>
    </xdr:from>
    <xdr:ext cx="171449" cy="171449"/>
    <xdr:pic>
      <xdr:nvPicPr>
        <xdr:cNvPr id="7" name="Imagen 20" descr="Sumatorio - Wikipedia, la enciclopedia libre">
          <a:extLst>
            <a:ext uri="{FF2B5EF4-FFF2-40B4-BE49-F238E27FC236}">
              <a16:creationId xmlns:a16="http://schemas.microsoft.com/office/drawing/2014/main" xmlns="" id="{8B52B5EC-457D-E947-9A3B-D4A5130E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1339" y="17468850"/>
          <a:ext cx="171449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16</xdr:col>
      <xdr:colOff>613834</xdr:colOff>
      <xdr:row>91</xdr:row>
      <xdr:rowOff>169330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29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4501284" y="1892405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9" name="29 CuadroTexto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4501284" y="1892405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592662</xdr:colOff>
      <xdr:row>109</xdr:row>
      <xdr:rowOff>211663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38 CuadroTexto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 txBox="1"/>
          </xdr:nvSpPr>
          <xdr:spPr>
            <a:xfrm>
              <a:off x="14480112" y="25262413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1" name="38 CuadroTexto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14480112" y="25262413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178404</xdr:colOff>
      <xdr:row>353</xdr:row>
      <xdr:rowOff>187476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39 CuadroTexto">
              <a:extLst>
                <a:ext uri="{FF2B5EF4-FFF2-40B4-BE49-F238E27FC236}">
                  <a16:creationId xmlns:a16="http://schemas.microsoft.com/office/drawing/2014/main" xmlns="" id="{00000000-0008-0000-0000-000028000000}"/>
                </a:ext>
              </a:extLst>
            </xdr:cNvPr>
            <xdr:cNvSpPr txBox="1"/>
          </xdr:nvSpPr>
          <xdr:spPr>
            <a:xfrm>
              <a:off x="14065854" y="75320676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4" name="39 CuadroTexto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 txBox="1"/>
          </xdr:nvSpPr>
          <xdr:spPr>
            <a:xfrm>
              <a:off x="14065854" y="75320676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𝐼𝐶𝐿𝑂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145143</xdr:colOff>
      <xdr:row>376</xdr:row>
      <xdr:rowOff>12095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40 CuadroTexto">
              <a:extLst>
                <a:ext uri="{FF2B5EF4-FFF2-40B4-BE49-F238E27FC236}">
                  <a16:creationId xmlns:a16="http://schemas.microsoft.com/office/drawing/2014/main" xmlns="" id="{00000000-0008-0000-0000-000029000000}"/>
                </a:ext>
              </a:extLst>
            </xdr:cNvPr>
            <xdr:cNvSpPr txBox="1"/>
          </xdr:nvSpPr>
          <xdr:spPr>
            <a:xfrm>
              <a:off x="14032593" y="7963157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𝐼𝐶𝐿𝑂𝑃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5" name="40 CuadroTexto">
              <a:extLs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 txBox="1"/>
          </xdr:nvSpPr>
          <xdr:spPr>
            <a:xfrm>
              <a:off x="14032593" y="7963157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𝐼𝐶𝐿𝑂𝑃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98274</xdr:colOff>
      <xdr:row>390</xdr:row>
      <xdr:rowOff>169334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41 CuadroTexto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 txBox="1"/>
          </xdr:nvSpPr>
          <xdr:spPr>
            <a:xfrm>
              <a:off x="13985724" y="8255105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𝐼𝐶𝐿𝐺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6" name="41 CuadroTexto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 txBox="1"/>
          </xdr:nvSpPr>
          <xdr:spPr>
            <a:xfrm>
              <a:off x="13985724" y="8255105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𝐼𝐶𝐿𝐺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160257</xdr:colOff>
      <xdr:row>405</xdr:row>
      <xdr:rowOff>74084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42 CuadroTexto">
              <a:extLst>
                <a:ext uri="{FF2B5EF4-FFF2-40B4-BE49-F238E27FC236}">
                  <a16:creationId xmlns:a16="http://schemas.microsoft.com/office/drawing/2014/main" xmlns="" id="{00000000-0008-0000-0000-00002B000000}"/>
                </a:ext>
              </a:extLst>
            </xdr:cNvPr>
            <xdr:cNvSpPr txBox="1"/>
          </xdr:nvSpPr>
          <xdr:spPr>
            <a:xfrm>
              <a:off x="14047707" y="8537998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𝐼𝐶𝐿𝐸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42 CuadroTexto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 txBox="1"/>
          </xdr:nvSpPr>
          <xdr:spPr>
            <a:xfrm>
              <a:off x="14047707" y="8537998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𝐼𝐶𝐿𝐸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229810</xdr:colOff>
      <xdr:row>419</xdr:row>
      <xdr:rowOff>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42 CuadroTexto">
              <a:extLst>
                <a:ext uri="{FF2B5EF4-FFF2-40B4-BE49-F238E27FC236}">
                  <a16:creationId xmlns:a16="http://schemas.microsoft.com/office/drawing/2014/main" xmlns="" id="{BCA35090-B55C-6947-A27C-6B535CAD5B99}"/>
                </a:ext>
              </a:extLst>
            </xdr:cNvPr>
            <xdr:cNvSpPr txBox="1"/>
          </xdr:nvSpPr>
          <xdr:spPr>
            <a:xfrm>
              <a:off x="14117260" y="880300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𝐷𝑂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42 CuadroTexto">
              <a:extLst>
                <a:ext uri="{FF2B5EF4-FFF2-40B4-BE49-F238E27FC236}">
                  <a16:creationId xmlns:a16="http://schemas.microsoft.com/office/drawing/2014/main" id="{BCA35090-B55C-6947-A27C-6B535CAD5B99}"/>
                </a:ext>
              </a:extLst>
            </xdr:cNvPr>
            <xdr:cNvSpPr txBox="1"/>
          </xdr:nvSpPr>
          <xdr:spPr>
            <a:xfrm>
              <a:off x="14117260" y="880300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</a:t>
              </a:r>
              <a:r>
                <a:rPr lang="es-ES" sz="1400" b="0" i="0">
                  <a:latin typeface="Cambria Math" panose="02040503050406030204" pitchFamily="18" charset="0"/>
                </a:rPr>
                <a:t>𝐷𝑂〗_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119441</xdr:colOff>
      <xdr:row>435</xdr:row>
      <xdr:rowOff>22680</xdr:rowOff>
    </xdr:from>
    <xdr:ext cx="22860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" name="42 CuadroTexto">
              <a:extLst>
                <a:ext uri="{FF2B5EF4-FFF2-40B4-BE49-F238E27FC236}">
                  <a16:creationId xmlns:a16="http://schemas.microsoft.com/office/drawing/2014/main" xmlns="" id="{7E33EDE1-DD77-6F46-B462-2E830AC709A2}"/>
                </a:ext>
              </a:extLst>
            </xdr:cNvPr>
            <xdr:cNvSpPr txBox="1"/>
          </xdr:nvSpPr>
          <xdr:spPr>
            <a:xfrm>
              <a:off x="20584584" y="96524537"/>
              <a:ext cx="22860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𝐻𝑃𝑀𝑀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9" name="42 CuadroTexto">
              <a:extLst>
                <a:ext uri="{FF2B5EF4-FFF2-40B4-BE49-F238E27FC236}">
                  <a16:creationId xmlns:a16="http://schemas.microsoft.com/office/drawing/2014/main" xmlns:a14="http://schemas.microsoft.com/office/drawing/2010/main" xmlns="" id="{7E33EDE1-DD77-6F46-B462-2E830AC709A2}"/>
                </a:ext>
              </a:extLst>
            </xdr:cNvPr>
            <xdr:cNvSpPr txBox="1"/>
          </xdr:nvSpPr>
          <xdr:spPr>
            <a:xfrm>
              <a:off x="20584584" y="96524537"/>
              <a:ext cx="22860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</a:t>
              </a:r>
              <a:r>
                <a:rPr lang="es-ES" sz="1400" b="0" i="0">
                  <a:latin typeface="Cambria Math" panose="02040503050406030204" pitchFamily="18" charset="0"/>
                </a:rPr>
                <a:t>𝐻𝑃𝑀𝑀</a:t>
              </a:r>
              <a:r>
                <a:rPr lang="es-ES" sz="1400" b="0" i="0">
                  <a:latin typeface="Cambria Math"/>
                </a:rPr>
                <a:t>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250977</xdr:colOff>
      <xdr:row>452</xdr:row>
      <xdr:rowOff>190500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42 CuadroTexto">
              <a:extLst>
                <a:ext uri="{FF2B5EF4-FFF2-40B4-BE49-F238E27FC236}">
                  <a16:creationId xmlns:a16="http://schemas.microsoft.com/office/drawing/2014/main" xmlns="" id="{AB176A3E-153B-6A47-BB1A-C8F3DB7096F3}"/>
                </a:ext>
              </a:extLst>
            </xdr:cNvPr>
            <xdr:cNvSpPr txBox="1"/>
          </xdr:nvSpPr>
          <xdr:spPr>
            <a:xfrm>
              <a:off x="14138427" y="9461182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𝑀𝐶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42 CuadroTexto">
              <a:extLst>
                <a:ext uri="{FF2B5EF4-FFF2-40B4-BE49-F238E27FC236}">
                  <a16:creationId xmlns:a16="http://schemas.microsoft.com/office/drawing/2014/main" id="{AB176A3E-153B-6A47-BB1A-C8F3DB7096F3}"/>
                </a:ext>
              </a:extLst>
            </xdr:cNvPr>
            <xdr:cNvSpPr txBox="1"/>
          </xdr:nvSpPr>
          <xdr:spPr>
            <a:xfrm>
              <a:off x="14138427" y="9461182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</a:t>
              </a:r>
              <a:r>
                <a:rPr lang="es-ES" sz="1400" b="0" i="0">
                  <a:latin typeface="Cambria Math" panose="02040503050406030204" pitchFamily="18" charset="0"/>
                </a:rPr>
                <a:t>𝑀𝐶〗_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353786</xdr:colOff>
      <xdr:row>11</xdr:row>
      <xdr:rowOff>244930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14233072" y="285750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B000000}"/>
                </a:ext>
              </a:extLst>
            </xdr:cNvPr>
            <xdr:cNvSpPr txBox="1"/>
          </xdr:nvSpPr>
          <xdr:spPr>
            <a:xfrm>
              <a:off x="14233072" y="285750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〖𝐼𝐶𝐿𝑂〗_𝑖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81642</xdr:colOff>
      <xdr:row>36</xdr:row>
      <xdr:rowOff>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id="{00000000-0008-0000-0000-00001C000000}"/>
                </a:ext>
              </a:extLst>
            </xdr:cNvPr>
            <xdr:cNvSpPr txBox="1"/>
          </xdr:nvSpPr>
          <xdr:spPr>
            <a:xfrm>
              <a:off x="14627678" y="917121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𝐼𝐶𝐿𝐺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C000000}"/>
                </a:ext>
              </a:extLst>
            </xdr:cNvPr>
            <xdr:cNvSpPr txBox="1"/>
          </xdr:nvSpPr>
          <xdr:spPr>
            <a:xfrm>
              <a:off x="14627678" y="917121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〖𝐼𝐶𝐿𝐺〗_𝑖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42</xdr:row>
      <xdr:rowOff>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3" name="22 CuadroTexto">
              <a:extLst>
                <a:ext uri="{FF2B5EF4-FFF2-40B4-BE49-F238E27FC236}">
                  <a16:creationId xmlns="" xmlns:a16="http://schemas.microsoft.com/office/drawing/2014/main" id="{00000000-0008-0000-0000-00001D000000}"/>
                </a:ext>
              </a:extLst>
            </xdr:cNvPr>
            <xdr:cNvSpPr txBox="1"/>
          </xdr:nvSpPr>
          <xdr:spPr>
            <a:xfrm>
              <a:off x="14777355" y="103822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𝐼𝐶𝐿𝐸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3" name="22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D000000}"/>
                </a:ext>
              </a:extLst>
            </xdr:cNvPr>
            <xdr:cNvSpPr txBox="1"/>
          </xdr:nvSpPr>
          <xdr:spPr>
            <a:xfrm>
              <a:off x="14777355" y="103822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〖𝐼𝐶𝐿𝐸〗_𝑖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163286</xdr:colOff>
      <xdr:row>100</xdr:row>
      <xdr:rowOff>190500</xdr:rowOff>
    </xdr:from>
    <xdr:ext cx="2084917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4" name="23 CuadroTexto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 txBox="1"/>
          </xdr:nvSpPr>
          <xdr:spPr>
            <a:xfrm>
              <a:off x="19662322" y="2637064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4" name="23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9662322" y="2637064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5"/>
  <sheetViews>
    <sheetView tabSelected="1" topLeftCell="A329" zoomScale="70" zoomScaleNormal="70" workbookViewId="0">
      <selection activeCell="L338" sqref="L338"/>
    </sheetView>
  </sheetViews>
  <sheetFormatPr baseColWidth="10" defaultColWidth="11.42578125" defaultRowHeight="15" x14ac:dyDescent="0.25"/>
  <cols>
    <col min="1" max="1" width="25.7109375" customWidth="1"/>
    <col min="3" max="4" width="21.28515625" customWidth="1"/>
    <col min="5" max="5" width="15.5703125" customWidth="1"/>
    <col min="8" max="8" width="12.85546875" customWidth="1"/>
    <col min="9" max="9" width="15.7109375" customWidth="1"/>
    <col min="10" max="10" width="65.85546875" customWidth="1"/>
    <col min="13" max="13" width="13.7109375" customWidth="1"/>
    <col min="14" max="14" width="14.42578125" customWidth="1"/>
    <col min="15" max="15" width="27.7109375" customWidth="1"/>
    <col min="16" max="16" width="15.7109375" customWidth="1"/>
    <col min="17" max="17" width="18.85546875" customWidth="1"/>
    <col min="18" max="18" width="18.5703125" customWidth="1"/>
    <col min="19" max="19" width="17.5703125" customWidth="1"/>
    <col min="20" max="20" width="13.5703125" bestFit="1" customWidth="1"/>
    <col min="21" max="21" width="15.85546875" customWidth="1"/>
    <col min="24" max="24" width="18.7109375" customWidth="1"/>
    <col min="26" max="26" width="21.5703125" customWidth="1"/>
  </cols>
  <sheetData>
    <row r="1" spans="1:28" ht="15.75" thickBot="1" x14ac:dyDescent="0.3">
      <c r="A1" s="617" t="s">
        <v>389</v>
      </c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18"/>
      <c r="Y1" s="618"/>
      <c r="Z1" s="618"/>
      <c r="AA1" s="618"/>
      <c r="AB1" s="619"/>
    </row>
    <row r="3" spans="1:28" x14ac:dyDescent="0.25">
      <c r="A3" s="620" t="s">
        <v>0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</row>
    <row r="4" spans="1:2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622" t="s">
        <v>390</v>
      </c>
      <c r="B5" s="622"/>
      <c r="C5" s="622"/>
      <c r="D5" s="627"/>
      <c r="E5" s="627"/>
      <c r="F5" s="627"/>
      <c r="G5" s="627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622"/>
      <c r="B6" s="622"/>
      <c r="C6" s="622"/>
      <c r="D6" s="622"/>
      <c r="E6" s="622"/>
      <c r="F6" s="622"/>
      <c r="G6" s="6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649" t="s">
        <v>391</v>
      </c>
      <c r="B7" s="650"/>
      <c r="C7" s="647"/>
      <c r="D7" s="646" t="s">
        <v>1</v>
      </c>
      <c r="E7" s="622"/>
      <c r="F7" s="622"/>
      <c r="G7" s="6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 t="s">
        <v>2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.75" thickBot="1" x14ac:dyDescent="0.3">
      <c r="A9" s="4" t="s">
        <v>341</v>
      </c>
      <c r="B9" s="5"/>
      <c r="C9" s="5"/>
      <c r="D9" s="5"/>
      <c r="E9" s="6" t="s">
        <v>394</v>
      </c>
      <c r="F9" s="5"/>
      <c r="G9" s="5"/>
      <c r="H9" s="5"/>
      <c r="I9" s="5"/>
      <c r="J9" s="5"/>
      <c r="K9" s="7" t="s">
        <v>3</v>
      </c>
      <c r="L9" s="8" t="s">
        <v>4</v>
      </c>
      <c r="M9" s="9" t="s">
        <v>3</v>
      </c>
      <c r="N9" s="9" t="s">
        <v>5</v>
      </c>
      <c r="O9" s="9" t="s">
        <v>6</v>
      </c>
      <c r="P9" s="10" t="s">
        <v>7</v>
      </c>
      <c r="Q9" s="580" t="s">
        <v>8</v>
      </c>
      <c r="R9" s="581"/>
      <c r="S9" s="603" t="s">
        <v>9</v>
      </c>
      <c r="T9" s="604"/>
      <c r="U9" s="604"/>
      <c r="V9" s="604"/>
      <c r="W9" s="604"/>
      <c r="X9" s="605"/>
      <c r="Y9" s="11" t="s">
        <v>10</v>
      </c>
      <c r="Z9" s="12" t="s">
        <v>11</v>
      </c>
      <c r="AA9" s="13" t="s">
        <v>12</v>
      </c>
      <c r="AB9" s="14" t="s">
        <v>13</v>
      </c>
    </row>
    <row r="10" spans="1:28" ht="31.5" customHeight="1" x14ac:dyDescent="0.25">
      <c r="A10" s="15"/>
      <c r="B10" s="1"/>
      <c r="C10" s="1"/>
      <c r="D10" s="1"/>
      <c r="E10" s="70" t="s">
        <v>14</v>
      </c>
      <c r="F10" s="500" t="s">
        <v>15</v>
      </c>
      <c r="G10" s="501"/>
      <c r="H10" s="501"/>
      <c r="I10" s="501"/>
      <c r="J10" s="502"/>
      <c r="K10" s="22" t="s">
        <v>16</v>
      </c>
      <c r="L10" s="23">
        <v>5</v>
      </c>
      <c r="M10" s="24">
        <v>1</v>
      </c>
      <c r="N10" s="25">
        <f>+L10*M10</f>
        <v>5</v>
      </c>
      <c r="O10" s="25">
        <v>1</v>
      </c>
      <c r="P10" s="26">
        <f>+L10*O10</f>
        <v>5</v>
      </c>
      <c r="Q10" s="27"/>
      <c r="R10" s="28"/>
      <c r="S10" s="654" t="s">
        <v>17</v>
      </c>
      <c r="T10" s="641">
        <v>6</v>
      </c>
      <c r="U10" s="642" t="str">
        <f>+IF(T10&lt;7,"INACEPTABLE","ACEPTABLE")</f>
        <v>INACEPTABLE</v>
      </c>
      <c r="V10" s="659" t="s">
        <v>18</v>
      </c>
      <c r="W10" s="641">
        <v>6</v>
      </c>
      <c r="X10" s="660" t="str">
        <f>+IF(W10&lt;7,"INACEPTABLE","ACEPTABLE")</f>
        <v>INACEPTABLE</v>
      </c>
      <c r="Y10" s="606">
        <f>(COUNTIF(U10:U24,"INACEPTABLE"))+(COUNTIF(X10:X24,"INACEPTABLE"))</f>
        <v>3</v>
      </c>
      <c r="Z10" s="609" t="str">
        <f>+IF(Y10=1,"PENALIZACIÓN 1",IF(Y10&gt;1,"PENALIZACIÓN 1 + 2","ACEPTABLE"))</f>
        <v>PENALIZACIÓN 1 + 2</v>
      </c>
      <c r="AA10" s="612">
        <v>30</v>
      </c>
      <c r="AB10" s="601">
        <f>(SUM(T10:T24)+SUM(W10:W24))/AA10</f>
        <v>7.8066666666666666</v>
      </c>
    </row>
    <row r="11" spans="1:28" ht="36" customHeight="1" x14ac:dyDescent="0.25">
      <c r="A11" s="15"/>
      <c r="B11" s="1"/>
      <c r="C11" s="1"/>
      <c r="D11" s="1"/>
      <c r="E11" s="70" t="s">
        <v>19</v>
      </c>
      <c r="F11" s="511" t="s">
        <v>20</v>
      </c>
      <c r="G11" s="512"/>
      <c r="H11" s="512"/>
      <c r="I11" s="512"/>
      <c r="J11" s="513"/>
      <c r="K11" s="22" t="s">
        <v>16</v>
      </c>
      <c r="L11" s="31">
        <v>1</v>
      </c>
      <c r="M11" s="32">
        <v>0</v>
      </c>
      <c r="N11" s="33">
        <f t="shared" ref="N11:N19" si="0">+L11*M11</f>
        <v>0</v>
      </c>
      <c r="O11" s="33">
        <v>1</v>
      </c>
      <c r="P11" s="22">
        <f t="shared" ref="P11:P19" si="1">+L11*O11</f>
        <v>1</v>
      </c>
      <c r="Q11" s="658"/>
      <c r="R11" s="28"/>
      <c r="S11" s="661" t="s">
        <v>21</v>
      </c>
      <c r="T11" s="643">
        <v>7</v>
      </c>
      <c r="U11" s="644" t="str">
        <f t="shared" ref="U11:U24" si="2">+IF(T11&lt;7,"INACEPTABLE","ACEPTABLE")</f>
        <v>ACEPTABLE</v>
      </c>
      <c r="V11" s="662" t="s">
        <v>22</v>
      </c>
      <c r="W11" s="643">
        <v>9</v>
      </c>
      <c r="X11" s="663" t="str">
        <f t="shared" ref="X11:X24" si="3">+IF(W11&lt;7,"INACEPTABLE","ACEPTABLE")</f>
        <v>ACEPTABLE</v>
      </c>
      <c r="Y11" s="607"/>
      <c r="Z11" s="610"/>
      <c r="AA11" s="612"/>
      <c r="AB11" s="601"/>
    </row>
    <row r="12" spans="1:28" ht="53.25" customHeight="1" x14ac:dyDescent="0.25">
      <c r="A12" s="15"/>
      <c r="B12" s="1"/>
      <c r="C12" s="1"/>
      <c r="D12" s="1"/>
      <c r="E12" s="70" t="s">
        <v>23</v>
      </c>
      <c r="F12" s="500" t="s">
        <v>24</v>
      </c>
      <c r="G12" s="501"/>
      <c r="H12" s="501"/>
      <c r="I12" s="501"/>
      <c r="J12" s="502"/>
      <c r="K12" s="22" t="s">
        <v>16</v>
      </c>
      <c r="L12" s="31">
        <v>4</v>
      </c>
      <c r="M12" s="32">
        <v>0</v>
      </c>
      <c r="N12" s="33">
        <f t="shared" si="0"/>
        <v>0</v>
      </c>
      <c r="O12" s="33">
        <v>1</v>
      </c>
      <c r="P12" s="22">
        <f t="shared" si="1"/>
        <v>4</v>
      </c>
      <c r="Q12" s="27"/>
      <c r="R12" s="28"/>
      <c r="S12" s="664" t="s">
        <v>25</v>
      </c>
      <c r="T12" s="643">
        <v>8</v>
      </c>
      <c r="U12" s="644" t="str">
        <f t="shared" si="2"/>
        <v>ACEPTABLE</v>
      </c>
      <c r="V12" s="665" t="s">
        <v>26</v>
      </c>
      <c r="W12" s="643">
        <v>8</v>
      </c>
      <c r="X12" s="663" t="str">
        <f t="shared" si="3"/>
        <v>ACEPTABLE</v>
      </c>
      <c r="Y12" s="607"/>
      <c r="Z12" s="610"/>
      <c r="AA12" s="612"/>
      <c r="AB12" s="601"/>
    </row>
    <row r="13" spans="1:28" ht="35.25" customHeight="1" x14ac:dyDescent="0.25">
      <c r="A13" s="15"/>
      <c r="B13" s="1"/>
      <c r="C13" s="1"/>
      <c r="D13" s="1"/>
      <c r="E13" s="70" t="s">
        <v>27</v>
      </c>
      <c r="F13" s="511" t="s">
        <v>392</v>
      </c>
      <c r="G13" s="512"/>
      <c r="H13" s="512"/>
      <c r="I13" s="512"/>
      <c r="J13" s="513"/>
      <c r="K13" s="22" t="s">
        <v>16</v>
      </c>
      <c r="L13" s="31">
        <v>3</v>
      </c>
      <c r="M13" s="32">
        <v>1</v>
      </c>
      <c r="N13" s="33">
        <f t="shared" si="0"/>
        <v>3</v>
      </c>
      <c r="O13" s="33">
        <v>1</v>
      </c>
      <c r="P13" s="22">
        <f t="shared" si="1"/>
        <v>3</v>
      </c>
      <c r="Q13" s="27"/>
      <c r="R13" s="28"/>
      <c r="S13" s="661" t="s">
        <v>29</v>
      </c>
      <c r="T13" s="643">
        <v>7</v>
      </c>
      <c r="U13" s="644" t="str">
        <f t="shared" si="2"/>
        <v>ACEPTABLE</v>
      </c>
      <c r="V13" s="662" t="s">
        <v>30</v>
      </c>
      <c r="W13" s="643">
        <v>9</v>
      </c>
      <c r="X13" s="663" t="str">
        <f t="shared" si="3"/>
        <v>ACEPTABLE</v>
      </c>
      <c r="Y13" s="607"/>
      <c r="Z13" s="610"/>
      <c r="AA13" s="612"/>
      <c r="AB13" s="601"/>
    </row>
    <row r="14" spans="1:28" ht="39.75" customHeight="1" x14ac:dyDescent="0.25">
      <c r="A14" s="15"/>
      <c r="B14" s="1"/>
      <c r="C14" s="1"/>
      <c r="D14" s="1"/>
      <c r="E14" s="70" t="s">
        <v>31</v>
      </c>
      <c r="F14" s="500" t="s">
        <v>32</v>
      </c>
      <c r="G14" s="501"/>
      <c r="H14" s="501"/>
      <c r="I14" s="501"/>
      <c r="J14" s="502"/>
      <c r="K14" s="22" t="s">
        <v>16</v>
      </c>
      <c r="L14" s="31">
        <v>4</v>
      </c>
      <c r="M14" s="32">
        <v>0</v>
      </c>
      <c r="N14" s="33">
        <f t="shared" si="0"/>
        <v>0</v>
      </c>
      <c r="O14" s="33">
        <v>1</v>
      </c>
      <c r="P14" s="22">
        <f t="shared" si="1"/>
        <v>4</v>
      </c>
      <c r="Q14" s="27"/>
      <c r="R14" s="28"/>
      <c r="S14" s="664" t="s">
        <v>33</v>
      </c>
      <c r="T14" s="643">
        <v>7</v>
      </c>
      <c r="U14" s="644" t="str">
        <f t="shared" si="2"/>
        <v>ACEPTABLE</v>
      </c>
      <c r="V14" s="665" t="s">
        <v>34</v>
      </c>
      <c r="W14" s="643">
        <v>9</v>
      </c>
      <c r="X14" s="663" t="str">
        <f t="shared" si="3"/>
        <v>ACEPTABLE</v>
      </c>
      <c r="Y14" s="607"/>
      <c r="Z14" s="610"/>
      <c r="AA14" s="612"/>
      <c r="AB14" s="601"/>
    </row>
    <row r="15" spans="1:28" x14ac:dyDescent="0.25">
      <c r="A15" s="27"/>
      <c r="B15" s="1"/>
      <c r="C15" s="1"/>
      <c r="D15" s="1"/>
      <c r="E15" s="70" t="s">
        <v>35</v>
      </c>
      <c r="F15" s="651" t="s">
        <v>36</v>
      </c>
      <c r="G15" s="652"/>
      <c r="H15" s="652"/>
      <c r="I15" s="652"/>
      <c r="J15" s="653"/>
      <c r="K15" s="22" t="s">
        <v>16</v>
      </c>
      <c r="L15" s="31">
        <v>4</v>
      </c>
      <c r="M15" s="32">
        <v>0</v>
      </c>
      <c r="N15" s="33">
        <f t="shared" si="0"/>
        <v>0</v>
      </c>
      <c r="O15" s="33">
        <v>1</v>
      </c>
      <c r="P15" s="22">
        <f t="shared" si="1"/>
        <v>4</v>
      </c>
      <c r="Q15" s="27"/>
      <c r="R15" s="28"/>
      <c r="S15" s="661" t="s">
        <v>37</v>
      </c>
      <c r="T15" s="643">
        <v>4</v>
      </c>
      <c r="U15" s="644" t="str">
        <f t="shared" si="2"/>
        <v>INACEPTABLE</v>
      </c>
      <c r="V15" s="662" t="s">
        <v>38</v>
      </c>
      <c r="W15" s="643">
        <v>9</v>
      </c>
      <c r="X15" s="663" t="str">
        <f t="shared" si="3"/>
        <v>ACEPTABLE</v>
      </c>
      <c r="Y15" s="607"/>
      <c r="Z15" s="610"/>
      <c r="AA15" s="612"/>
      <c r="AB15" s="601"/>
    </row>
    <row r="16" spans="1:28" x14ac:dyDescent="0.25">
      <c r="A16" s="27"/>
      <c r="B16" s="1"/>
      <c r="C16" s="1"/>
      <c r="D16" s="1"/>
      <c r="E16" s="70" t="s">
        <v>39</v>
      </c>
      <c r="F16" s="500" t="s">
        <v>40</v>
      </c>
      <c r="G16" s="501"/>
      <c r="H16" s="501"/>
      <c r="I16" s="501"/>
      <c r="J16" s="502"/>
      <c r="K16" s="22" t="s">
        <v>16</v>
      </c>
      <c r="L16" s="31">
        <v>5</v>
      </c>
      <c r="M16" s="32">
        <v>0</v>
      </c>
      <c r="N16" s="33">
        <f t="shared" si="0"/>
        <v>0</v>
      </c>
      <c r="O16" s="33">
        <v>1</v>
      </c>
      <c r="P16" s="22">
        <f t="shared" si="1"/>
        <v>5</v>
      </c>
      <c r="Q16" s="27"/>
      <c r="R16" s="28"/>
      <c r="S16" s="664" t="s">
        <v>41</v>
      </c>
      <c r="T16" s="643">
        <v>7.2</v>
      </c>
      <c r="U16" s="644" t="str">
        <f t="shared" si="2"/>
        <v>ACEPTABLE</v>
      </c>
      <c r="V16" s="665" t="s">
        <v>42</v>
      </c>
      <c r="W16" s="643">
        <v>9</v>
      </c>
      <c r="X16" s="663" t="str">
        <f t="shared" si="3"/>
        <v>ACEPTABLE</v>
      </c>
      <c r="Y16" s="607"/>
      <c r="Z16" s="610"/>
      <c r="AA16" s="612"/>
      <c r="AB16" s="601"/>
    </row>
    <row r="17" spans="1:28" ht="36.75" customHeight="1" x14ac:dyDescent="0.25">
      <c r="A17" s="27"/>
      <c r="B17" s="1"/>
      <c r="C17" s="1"/>
      <c r="D17" s="1"/>
      <c r="E17" s="70" t="s">
        <v>43</v>
      </c>
      <c r="F17" s="520" t="s">
        <v>44</v>
      </c>
      <c r="G17" s="521"/>
      <c r="H17" s="521"/>
      <c r="I17" s="522"/>
      <c r="J17" s="39"/>
      <c r="K17" s="22" t="s">
        <v>16</v>
      </c>
      <c r="L17" s="31">
        <v>3</v>
      </c>
      <c r="M17" s="32">
        <v>0</v>
      </c>
      <c r="N17" s="33">
        <f t="shared" si="0"/>
        <v>0</v>
      </c>
      <c r="O17" s="33">
        <v>1</v>
      </c>
      <c r="P17" s="22">
        <f t="shared" si="1"/>
        <v>3</v>
      </c>
      <c r="Q17" s="27"/>
      <c r="R17" s="28"/>
      <c r="S17" s="661" t="s">
        <v>45</v>
      </c>
      <c r="T17" s="643">
        <v>8</v>
      </c>
      <c r="U17" s="644" t="str">
        <f t="shared" si="2"/>
        <v>ACEPTABLE</v>
      </c>
      <c r="V17" s="662" t="s">
        <v>46</v>
      </c>
      <c r="W17" s="643">
        <v>9</v>
      </c>
      <c r="X17" s="663" t="str">
        <f t="shared" si="3"/>
        <v>ACEPTABLE</v>
      </c>
      <c r="Y17" s="607"/>
      <c r="Z17" s="610"/>
      <c r="AA17" s="612"/>
      <c r="AB17" s="601"/>
    </row>
    <row r="18" spans="1:28" ht="15" customHeight="1" x14ac:dyDescent="0.25">
      <c r="A18" s="27"/>
      <c r="B18" s="1"/>
      <c r="C18" s="1"/>
      <c r="D18" s="1"/>
      <c r="E18" s="70" t="s">
        <v>47</v>
      </c>
      <c r="F18" s="500" t="s">
        <v>48</v>
      </c>
      <c r="G18" s="501"/>
      <c r="H18" s="501"/>
      <c r="I18" s="501"/>
      <c r="J18" s="502"/>
      <c r="K18" s="22" t="s">
        <v>16</v>
      </c>
      <c r="L18" s="31">
        <v>3</v>
      </c>
      <c r="M18" s="32">
        <v>1</v>
      </c>
      <c r="N18" s="33">
        <f t="shared" si="0"/>
        <v>3</v>
      </c>
      <c r="O18" s="33">
        <v>1</v>
      </c>
      <c r="P18" s="22">
        <f t="shared" si="1"/>
        <v>3</v>
      </c>
      <c r="Q18" s="577" t="s">
        <v>49</v>
      </c>
      <c r="R18" s="578"/>
      <c r="S18" s="664" t="s">
        <v>50</v>
      </c>
      <c r="T18" s="643">
        <v>8</v>
      </c>
      <c r="U18" s="644" t="str">
        <f t="shared" si="2"/>
        <v>ACEPTABLE</v>
      </c>
      <c r="V18" s="665" t="s">
        <v>51</v>
      </c>
      <c r="W18" s="643">
        <v>8</v>
      </c>
      <c r="X18" s="663" t="str">
        <f t="shared" si="3"/>
        <v>ACEPTABLE</v>
      </c>
      <c r="Y18" s="607"/>
      <c r="Z18" s="610"/>
      <c r="AA18" s="612"/>
      <c r="AB18" s="601"/>
    </row>
    <row r="19" spans="1:28" ht="30.75" customHeight="1" x14ac:dyDescent="0.25">
      <c r="A19" s="27"/>
      <c r="B19" s="1"/>
      <c r="C19" s="1"/>
      <c r="D19" s="1"/>
      <c r="E19" s="70" t="s">
        <v>52</v>
      </c>
      <c r="F19" s="511" t="s">
        <v>53</v>
      </c>
      <c r="G19" s="512"/>
      <c r="H19" s="512"/>
      <c r="I19" s="512"/>
      <c r="J19" s="513"/>
      <c r="K19" s="22" t="s">
        <v>16</v>
      </c>
      <c r="L19" s="31">
        <v>3</v>
      </c>
      <c r="M19" s="32">
        <v>1</v>
      </c>
      <c r="N19" s="33">
        <f t="shared" si="0"/>
        <v>3</v>
      </c>
      <c r="O19" s="33">
        <v>1</v>
      </c>
      <c r="P19" s="22">
        <f t="shared" si="1"/>
        <v>3</v>
      </c>
      <c r="Q19" s="40">
        <f>+N24/P24*10</f>
        <v>4</v>
      </c>
      <c r="R19" s="41" t="str">
        <f>+IF(Q19&lt;7,"INACEPTABLE","ACEPTABLE")</f>
        <v>INACEPTABLE</v>
      </c>
      <c r="S19" s="661" t="s">
        <v>54</v>
      </c>
      <c r="T19" s="643">
        <v>8</v>
      </c>
      <c r="U19" s="644" t="str">
        <f t="shared" si="2"/>
        <v>ACEPTABLE</v>
      </c>
      <c r="V19" s="662" t="s">
        <v>55</v>
      </c>
      <c r="W19" s="643">
        <v>8</v>
      </c>
      <c r="X19" s="663" t="str">
        <f t="shared" si="3"/>
        <v>ACEPTABLE</v>
      </c>
      <c r="Y19" s="607"/>
      <c r="Z19" s="610"/>
      <c r="AA19" s="612"/>
      <c r="AB19" s="601"/>
    </row>
    <row r="20" spans="1:28" x14ac:dyDescent="0.25">
      <c r="A20" s="27"/>
      <c r="B20" s="1"/>
      <c r="C20" s="1"/>
      <c r="D20" s="1"/>
      <c r="E20" s="42"/>
      <c r="F20" s="514"/>
      <c r="G20" s="515"/>
      <c r="H20" s="515"/>
      <c r="I20" s="515"/>
      <c r="J20" s="516"/>
      <c r="K20" s="43"/>
      <c r="L20" s="44"/>
      <c r="M20" s="45"/>
      <c r="N20" s="45"/>
      <c r="O20" s="45"/>
      <c r="P20" s="43"/>
      <c r="Q20" s="27"/>
      <c r="R20" s="28"/>
      <c r="S20" s="664" t="s">
        <v>56</v>
      </c>
      <c r="T20" s="643">
        <v>8</v>
      </c>
      <c r="U20" s="644" t="str">
        <f t="shared" si="2"/>
        <v>ACEPTABLE</v>
      </c>
      <c r="V20" s="665" t="s">
        <v>57</v>
      </c>
      <c r="W20" s="643">
        <v>8</v>
      </c>
      <c r="X20" s="663" t="str">
        <f t="shared" si="3"/>
        <v>ACEPTABLE</v>
      </c>
      <c r="Y20" s="607"/>
      <c r="Z20" s="610"/>
      <c r="AA20" s="612"/>
      <c r="AB20" s="601"/>
    </row>
    <row r="21" spans="1:28" x14ac:dyDescent="0.25">
      <c r="A21" s="27"/>
      <c r="B21" s="1"/>
      <c r="C21" s="1"/>
      <c r="D21" s="1"/>
      <c r="E21" s="42"/>
      <c r="F21" s="614"/>
      <c r="G21" s="615"/>
      <c r="H21" s="615"/>
      <c r="I21" s="616"/>
      <c r="J21" s="1"/>
      <c r="K21" s="43"/>
      <c r="L21" s="44"/>
      <c r="M21" s="45"/>
      <c r="N21" s="45"/>
      <c r="O21" s="45"/>
      <c r="P21" s="43"/>
      <c r="Q21" s="27"/>
      <c r="R21" s="28"/>
      <c r="S21" s="661" t="s">
        <v>58</v>
      </c>
      <c r="T21" s="643">
        <v>8</v>
      </c>
      <c r="U21" s="644" t="str">
        <f t="shared" si="2"/>
        <v>ACEPTABLE</v>
      </c>
      <c r="V21" s="662" t="s">
        <v>59</v>
      </c>
      <c r="W21" s="643">
        <v>8</v>
      </c>
      <c r="X21" s="663" t="str">
        <f t="shared" si="3"/>
        <v>ACEPTABLE</v>
      </c>
      <c r="Y21" s="607"/>
      <c r="Z21" s="610"/>
      <c r="AA21" s="612"/>
      <c r="AB21" s="601"/>
    </row>
    <row r="22" spans="1:28" x14ac:dyDescent="0.25">
      <c r="A22" s="27"/>
      <c r="B22" s="1"/>
      <c r="C22" s="1"/>
      <c r="D22" s="1"/>
      <c r="E22" s="46"/>
      <c r="F22" s="47"/>
      <c r="G22" s="48"/>
      <c r="H22" s="49"/>
      <c r="I22" s="50"/>
      <c r="J22" s="51"/>
      <c r="K22" s="52"/>
      <c r="L22" s="53"/>
      <c r="M22" s="54"/>
      <c r="N22" s="54"/>
      <c r="O22" s="54"/>
      <c r="P22" s="52"/>
      <c r="Q22" s="27"/>
      <c r="R22" s="28"/>
      <c r="S22" s="664" t="s">
        <v>60</v>
      </c>
      <c r="T22" s="643">
        <v>8</v>
      </c>
      <c r="U22" s="644" t="str">
        <f t="shared" si="2"/>
        <v>ACEPTABLE</v>
      </c>
      <c r="V22" s="665" t="s">
        <v>61</v>
      </c>
      <c r="W22" s="643">
        <v>8</v>
      </c>
      <c r="X22" s="663" t="str">
        <f t="shared" si="3"/>
        <v>ACEPTABLE</v>
      </c>
      <c r="Y22" s="607"/>
      <c r="Z22" s="610"/>
      <c r="AA22" s="612"/>
      <c r="AB22" s="601"/>
    </row>
    <row r="23" spans="1:28" x14ac:dyDescent="0.25">
      <c r="A23" s="27"/>
      <c r="B23" s="1"/>
      <c r="C23" s="1"/>
      <c r="D23" s="1"/>
      <c r="E23" s="46"/>
      <c r="F23" s="582"/>
      <c r="G23" s="583"/>
      <c r="H23" s="583"/>
      <c r="I23" s="584"/>
      <c r="J23" s="51"/>
      <c r="K23" s="52"/>
      <c r="L23" s="53"/>
      <c r="M23" s="54"/>
      <c r="N23" s="54"/>
      <c r="O23" s="54"/>
      <c r="P23" s="52"/>
      <c r="Q23" s="27"/>
      <c r="R23" s="28"/>
      <c r="S23" s="661" t="s">
        <v>62</v>
      </c>
      <c r="T23" s="643">
        <v>8</v>
      </c>
      <c r="U23" s="644" t="str">
        <f t="shared" si="2"/>
        <v>ACEPTABLE</v>
      </c>
      <c r="V23" s="662" t="s">
        <v>63</v>
      </c>
      <c r="W23" s="643">
        <v>8</v>
      </c>
      <c r="X23" s="663" t="str">
        <f t="shared" si="3"/>
        <v>ACEPTABLE</v>
      </c>
      <c r="Y23" s="607"/>
      <c r="Z23" s="610"/>
      <c r="AA23" s="612"/>
      <c r="AB23" s="601"/>
    </row>
    <row r="24" spans="1:28" ht="15.75" thickBot="1" x14ac:dyDescent="0.3">
      <c r="A24" s="55"/>
      <c r="B24" s="56"/>
      <c r="C24" s="56"/>
      <c r="D24" s="56"/>
      <c r="E24" s="56"/>
      <c r="F24" s="56"/>
      <c r="G24" s="56"/>
      <c r="H24" s="56"/>
      <c r="I24" s="56"/>
      <c r="J24" s="56"/>
      <c r="K24" s="57"/>
      <c r="L24" s="55"/>
      <c r="M24" s="58" t="s">
        <v>64</v>
      </c>
      <c r="N24" s="59">
        <f>SUM(N10:N21)</f>
        <v>14</v>
      </c>
      <c r="O24" s="58" t="s">
        <v>65</v>
      </c>
      <c r="P24" s="60">
        <f>SUM(P10:P21)</f>
        <v>35</v>
      </c>
      <c r="Q24" s="55"/>
      <c r="R24" s="57"/>
      <c r="S24" s="666" t="s">
        <v>66</v>
      </c>
      <c r="T24" s="667">
        <v>8</v>
      </c>
      <c r="U24" s="668" t="str">
        <f t="shared" si="2"/>
        <v>ACEPTABLE</v>
      </c>
      <c r="V24" s="669" t="s">
        <v>67</v>
      </c>
      <c r="W24" s="667">
        <v>8</v>
      </c>
      <c r="X24" s="670" t="str">
        <f t="shared" si="3"/>
        <v>ACEPTABLE</v>
      </c>
      <c r="Y24" s="608"/>
      <c r="Z24" s="611"/>
      <c r="AA24" s="613"/>
      <c r="AB24" s="602"/>
    </row>
    <row r="25" spans="1:28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thickBot="1" x14ac:dyDescent="0.3">
      <c r="A26" s="632" t="s">
        <v>393</v>
      </c>
      <c r="B26" s="633"/>
      <c r="C26" s="633"/>
      <c r="D26" s="633"/>
      <c r="E26" s="634" t="s">
        <v>395</v>
      </c>
      <c r="F26" s="633"/>
      <c r="G26" s="633"/>
      <c r="H26" s="633"/>
      <c r="I26" s="633"/>
      <c r="J26" s="633"/>
      <c r="K26" s="623" t="s">
        <v>3</v>
      </c>
      <c r="L26" s="675" t="s">
        <v>4</v>
      </c>
      <c r="M26" s="624" t="s">
        <v>3</v>
      </c>
      <c r="N26" s="624" t="s">
        <v>5</v>
      </c>
      <c r="O26" s="624" t="s">
        <v>6</v>
      </c>
      <c r="P26" s="625" t="s">
        <v>7</v>
      </c>
      <c r="Q26" s="586" t="s">
        <v>68</v>
      </c>
      <c r="R26" s="586"/>
      <c r="S26" s="587" t="s">
        <v>9</v>
      </c>
      <c r="T26" s="588"/>
      <c r="U26" s="588"/>
      <c r="V26" s="11" t="s">
        <v>10</v>
      </c>
      <c r="W26" s="12" t="s">
        <v>11</v>
      </c>
      <c r="X26" s="13" t="s">
        <v>12</v>
      </c>
      <c r="Y26" s="14" t="s">
        <v>69</v>
      </c>
      <c r="Z26" s="1"/>
      <c r="AA26" s="1"/>
      <c r="AB26" s="1"/>
    </row>
    <row r="27" spans="1:28" x14ac:dyDescent="0.25">
      <c r="A27" s="67"/>
      <c r="B27" s="626"/>
      <c r="C27" s="626"/>
      <c r="D27" s="626"/>
      <c r="E27" s="16" t="s">
        <v>92</v>
      </c>
      <c r="F27" s="683" t="s">
        <v>71</v>
      </c>
      <c r="G27" s="684"/>
      <c r="H27" s="684"/>
      <c r="I27" s="684"/>
      <c r="J27" s="685"/>
      <c r="K27" s="671" t="s">
        <v>16</v>
      </c>
      <c r="L27" s="676">
        <v>3</v>
      </c>
      <c r="M27" s="639">
        <v>1</v>
      </c>
      <c r="N27" s="640">
        <f>+L27*M27</f>
        <v>3</v>
      </c>
      <c r="O27" s="640">
        <v>1</v>
      </c>
      <c r="P27" s="671">
        <f>+L27*O27</f>
        <v>3</v>
      </c>
      <c r="Q27" s="1"/>
      <c r="R27" s="1"/>
      <c r="S27" s="29" t="s">
        <v>17</v>
      </c>
      <c r="T27" s="24">
        <v>8</v>
      </c>
      <c r="U27" s="25" t="str">
        <f>+IF(T27&lt;7,"INACEPTABLE","ACEPTABLE")</f>
        <v>ACEPTABLE</v>
      </c>
      <c r="V27" s="589">
        <f>(COUNTIF(U27:U31,"INACEPTABLE"))</f>
        <v>1</v>
      </c>
      <c r="W27" s="592" t="str">
        <f>+IF(V27=1,"PENALIZACIÓN 1",IF(V27&gt;1,"PENALIZACIÓN 1 + 2","ACEPTABLE"))</f>
        <v>PENALIZACIÓN 1</v>
      </c>
      <c r="X27" s="595">
        <v>5</v>
      </c>
      <c r="Y27" s="598">
        <f>SUM(T27:T31)/X27</f>
        <v>6.8</v>
      </c>
      <c r="Z27" s="1"/>
      <c r="AA27" s="1"/>
      <c r="AB27" s="1"/>
    </row>
    <row r="28" spans="1:28" x14ac:dyDescent="0.25">
      <c r="A28" s="67"/>
      <c r="B28" s="626"/>
      <c r="C28" s="626"/>
      <c r="D28" s="626"/>
      <c r="E28" s="69" t="s">
        <v>93</v>
      </c>
      <c r="F28" s="36" t="s">
        <v>72</v>
      </c>
      <c r="G28" s="37"/>
      <c r="H28" s="37"/>
      <c r="I28" s="38"/>
      <c r="J28" s="30"/>
      <c r="K28" s="671" t="s">
        <v>16</v>
      </c>
      <c r="L28" s="676">
        <v>3</v>
      </c>
      <c r="M28" s="639">
        <v>1</v>
      </c>
      <c r="N28" s="640">
        <f>+L28*M28</f>
        <v>3</v>
      </c>
      <c r="O28" s="640">
        <v>1</v>
      </c>
      <c r="P28" s="671">
        <f>+L28*O28</f>
        <v>3</v>
      </c>
      <c r="Q28" s="1"/>
      <c r="R28" s="1"/>
      <c r="S28" s="34" t="s">
        <v>21</v>
      </c>
      <c r="T28" s="32">
        <v>4</v>
      </c>
      <c r="U28" s="33" t="str">
        <f t="shared" ref="U28:U31" si="4">+IF(T28&lt;7,"INACEPTABLE","ACEPTABLE")</f>
        <v>INACEPTABLE</v>
      </c>
      <c r="V28" s="590"/>
      <c r="W28" s="593"/>
      <c r="X28" s="596"/>
      <c r="Y28" s="599"/>
      <c r="Z28" s="1"/>
      <c r="AA28" s="1"/>
      <c r="AB28" s="1"/>
    </row>
    <row r="29" spans="1:28" x14ac:dyDescent="0.25">
      <c r="A29" s="67"/>
      <c r="B29" s="626"/>
      <c r="C29" s="626"/>
      <c r="D29" s="626"/>
      <c r="E29" s="655"/>
      <c r="F29" s="655"/>
      <c r="G29" s="655"/>
      <c r="H29" s="655"/>
      <c r="I29" s="655"/>
      <c r="J29" s="655"/>
      <c r="K29" s="656"/>
      <c r="L29" s="657"/>
      <c r="M29" s="655"/>
      <c r="N29" s="655"/>
      <c r="O29" s="655"/>
      <c r="P29" s="656"/>
      <c r="Q29" s="1"/>
      <c r="R29" s="1"/>
      <c r="S29" s="35" t="s">
        <v>25</v>
      </c>
      <c r="T29" s="32">
        <v>8</v>
      </c>
      <c r="U29" s="33" t="str">
        <f t="shared" si="4"/>
        <v>ACEPTABLE</v>
      </c>
      <c r="V29" s="590"/>
      <c r="W29" s="593"/>
      <c r="X29" s="596"/>
      <c r="Y29" s="599"/>
      <c r="Z29" s="1"/>
      <c r="AA29" s="1"/>
      <c r="AB29" s="1"/>
    </row>
    <row r="30" spans="1:28" x14ac:dyDescent="0.25">
      <c r="A30" s="635"/>
      <c r="B30" s="626"/>
      <c r="C30" s="626"/>
      <c r="D30" s="626"/>
      <c r="E30" s="655"/>
      <c r="F30" s="655"/>
      <c r="G30" s="655"/>
      <c r="H30" s="655"/>
      <c r="I30" s="655"/>
      <c r="J30" s="655"/>
      <c r="K30" s="656"/>
      <c r="L30" s="657"/>
      <c r="M30" s="655"/>
      <c r="N30" s="655"/>
      <c r="O30" s="655"/>
      <c r="P30" s="656"/>
      <c r="Q30" s="1"/>
      <c r="R30" s="1"/>
      <c r="S30" s="34" t="s">
        <v>29</v>
      </c>
      <c r="T30" s="32">
        <v>7</v>
      </c>
      <c r="U30" s="33" t="str">
        <f t="shared" si="4"/>
        <v>ACEPTABLE</v>
      </c>
      <c r="V30" s="590"/>
      <c r="W30" s="593"/>
      <c r="X30" s="596"/>
      <c r="Y30" s="599"/>
      <c r="Z30" s="1"/>
      <c r="AA30" s="1"/>
      <c r="AB30" s="1"/>
    </row>
    <row r="31" spans="1:28" ht="28.5" customHeight="1" thickBot="1" x14ac:dyDescent="0.3">
      <c r="A31" s="635"/>
      <c r="B31" s="626"/>
      <c r="C31" s="626"/>
      <c r="D31" s="626"/>
      <c r="E31" s="655"/>
      <c r="F31" s="655"/>
      <c r="G31" s="655"/>
      <c r="H31" s="655"/>
      <c r="I31" s="655"/>
      <c r="J31" s="655"/>
      <c r="K31" s="656"/>
      <c r="L31" s="657"/>
      <c r="M31" s="655"/>
      <c r="N31" s="655"/>
      <c r="O31" s="655"/>
      <c r="P31" s="656"/>
      <c r="Q31" s="1"/>
      <c r="R31" s="1"/>
      <c r="S31" s="61" t="s">
        <v>33</v>
      </c>
      <c r="T31" s="62">
        <v>7</v>
      </c>
      <c r="U31" s="63" t="str">
        <f t="shared" si="4"/>
        <v>ACEPTABLE</v>
      </c>
      <c r="V31" s="591"/>
      <c r="W31" s="594"/>
      <c r="X31" s="597"/>
      <c r="Y31" s="600"/>
      <c r="Z31" s="1"/>
      <c r="AA31" s="1"/>
      <c r="AB31" s="1"/>
    </row>
    <row r="32" spans="1:28" x14ac:dyDescent="0.25">
      <c r="A32" s="635"/>
      <c r="B32" s="626"/>
      <c r="C32" s="626"/>
      <c r="D32" s="626"/>
      <c r="E32" s="46"/>
      <c r="F32" s="582"/>
      <c r="G32" s="583"/>
      <c r="H32" s="583"/>
      <c r="I32" s="584"/>
      <c r="J32" s="51"/>
      <c r="K32" s="672"/>
      <c r="L32" s="677"/>
      <c r="M32" s="54"/>
      <c r="N32" s="54"/>
      <c r="O32" s="54"/>
      <c r="P32" s="672"/>
      <c r="Q32" s="673" t="s">
        <v>74</v>
      </c>
      <c r="R32" s="578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635"/>
      <c r="B33" s="626"/>
      <c r="C33" s="626"/>
      <c r="D33" s="626"/>
      <c r="E33" s="46"/>
      <c r="F33" s="47"/>
      <c r="G33" s="48"/>
      <c r="H33" s="49"/>
      <c r="I33" s="50"/>
      <c r="J33" s="51"/>
      <c r="K33" s="672"/>
      <c r="L33" s="677"/>
      <c r="M33" s="54"/>
      <c r="N33" s="54"/>
      <c r="O33" s="54"/>
      <c r="P33" s="672"/>
      <c r="Q33" s="674">
        <f>+N34/P34*10</f>
        <v>10</v>
      </c>
      <c r="R33" s="41" t="str">
        <f>+IF(Q33&lt;7,"INACEPTABLE","ACEPTABLE")</f>
        <v>ACEPTABLE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thickBot="1" x14ac:dyDescent="0.3">
      <c r="A34" s="636"/>
      <c r="B34" s="637"/>
      <c r="C34" s="637"/>
      <c r="D34" s="637"/>
      <c r="E34" s="637"/>
      <c r="F34" s="637"/>
      <c r="G34" s="637"/>
      <c r="H34" s="637"/>
      <c r="I34" s="637"/>
      <c r="J34" s="637"/>
      <c r="K34" s="638"/>
      <c r="L34" s="636"/>
      <c r="M34" s="628" t="s">
        <v>64</v>
      </c>
      <c r="N34" s="629">
        <f>SUM(N27:N28)</f>
        <v>6</v>
      </c>
      <c r="O34" s="628" t="s">
        <v>65</v>
      </c>
      <c r="P34" s="631">
        <f>SUM(P27:P28)</f>
        <v>6</v>
      </c>
      <c r="Q34" s="73"/>
      <c r="R34" s="74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thickBot="1" x14ac:dyDescent="0.3">
      <c r="A36" s="4" t="s">
        <v>75</v>
      </c>
      <c r="B36" s="5"/>
      <c r="C36" s="5"/>
      <c r="D36" s="5"/>
      <c r="E36" s="585" t="s">
        <v>76</v>
      </c>
      <c r="F36" s="585"/>
      <c r="G36" s="5"/>
      <c r="H36" s="5"/>
      <c r="I36" s="5"/>
      <c r="J36" s="5"/>
      <c r="K36" s="7" t="s">
        <v>3</v>
      </c>
      <c r="L36" s="8" t="s">
        <v>4</v>
      </c>
      <c r="M36" s="9" t="s">
        <v>3</v>
      </c>
      <c r="N36" s="9" t="s">
        <v>5</v>
      </c>
      <c r="O36" s="9" t="s">
        <v>6</v>
      </c>
      <c r="P36" s="10" t="s">
        <v>7</v>
      </c>
      <c r="Q36" s="580" t="s">
        <v>77</v>
      </c>
      <c r="R36" s="581"/>
      <c r="S36" s="14" t="s">
        <v>78</v>
      </c>
      <c r="T36" s="1"/>
      <c r="U36" s="1"/>
      <c r="V36" s="1"/>
      <c r="W36" s="1"/>
      <c r="X36" s="1"/>
      <c r="Y36" s="1"/>
      <c r="Z36" s="1"/>
      <c r="AA36" s="1"/>
      <c r="AB36" s="1"/>
    </row>
    <row r="37" spans="1:28" ht="17.25" customHeight="1" x14ac:dyDescent="0.25">
      <c r="A37" s="15"/>
      <c r="B37" s="1"/>
      <c r="C37" s="1"/>
      <c r="D37" s="1"/>
      <c r="E37" s="678" t="s">
        <v>354</v>
      </c>
      <c r="F37" s="680" t="s">
        <v>79</v>
      </c>
      <c r="G37" s="681"/>
      <c r="H37" s="681"/>
      <c r="I37" s="682"/>
      <c r="J37" s="679"/>
      <c r="K37" s="22" t="s">
        <v>16</v>
      </c>
      <c r="L37" s="23">
        <v>4</v>
      </c>
      <c r="M37" s="24">
        <v>1</v>
      </c>
      <c r="N37" s="25">
        <f>+L37*M37</f>
        <v>4</v>
      </c>
      <c r="O37" s="25">
        <v>1</v>
      </c>
      <c r="P37" s="26">
        <f>+L37*O37</f>
        <v>4</v>
      </c>
      <c r="Q37" s="27"/>
      <c r="R37" s="28"/>
      <c r="S37" s="574" t="str">
        <f>+IF(R40="INACEPTABLE","PENALIZACIÓN","ACEPTABLE")</f>
        <v>ACEPTABLE</v>
      </c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15"/>
      <c r="B38" s="1"/>
      <c r="C38" s="1"/>
      <c r="D38" s="1"/>
      <c r="Q38" s="27"/>
      <c r="R38" s="28"/>
      <c r="S38" s="575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15"/>
      <c r="B39" s="1"/>
      <c r="C39" s="1"/>
      <c r="D39" s="1"/>
      <c r="E39" s="46"/>
      <c r="F39" s="47"/>
      <c r="G39" s="48"/>
      <c r="H39" s="49"/>
      <c r="I39" s="50"/>
      <c r="J39" s="51"/>
      <c r="K39" s="52"/>
      <c r="L39" s="53"/>
      <c r="M39" s="78"/>
      <c r="N39" s="78"/>
      <c r="O39" s="78"/>
      <c r="P39" s="79"/>
      <c r="Q39" s="577" t="s">
        <v>77</v>
      </c>
      <c r="R39" s="578"/>
      <c r="S39" s="575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thickBot="1" x14ac:dyDescent="0.3">
      <c r="A40" s="55"/>
      <c r="B40" s="56"/>
      <c r="C40" s="56"/>
      <c r="D40" s="56"/>
      <c r="E40" s="56"/>
      <c r="F40" s="80"/>
      <c r="G40" s="56"/>
      <c r="H40" s="56"/>
      <c r="I40" s="56"/>
      <c r="J40" s="56"/>
      <c r="K40" s="57"/>
      <c r="L40" s="55"/>
      <c r="M40" s="58" t="s">
        <v>64</v>
      </c>
      <c r="N40" s="59">
        <f>SUM(N37:N37)</f>
        <v>4</v>
      </c>
      <c r="O40" s="58" t="s">
        <v>65</v>
      </c>
      <c r="P40" s="60">
        <f>SUM(P37:P37)</f>
        <v>4</v>
      </c>
      <c r="Q40" s="81">
        <f>+N40/P40*10</f>
        <v>10</v>
      </c>
      <c r="R40" s="82" t="str">
        <f>+IF(Q40&lt;7,"INACEPTABLE","ACEPTABLE")</f>
        <v>ACEPTABLE</v>
      </c>
      <c r="S40" s="576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thickBot="1" x14ac:dyDescent="0.3">
      <c r="A41" s="27"/>
      <c r="B41" s="1"/>
      <c r="C41" s="1"/>
      <c r="D41" s="1"/>
      <c r="E41" s="1"/>
      <c r="F41" s="83"/>
      <c r="G41" s="1"/>
      <c r="H41" s="1"/>
      <c r="I41" s="1"/>
      <c r="J41" s="1"/>
      <c r="K41" s="28"/>
      <c r="L41" s="55"/>
      <c r="M41" s="58"/>
      <c r="N41" s="59"/>
      <c r="O41" s="58"/>
      <c r="P41" s="60"/>
      <c r="Q41" s="84"/>
      <c r="R41" s="85"/>
      <c r="S41" s="86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thickBot="1" x14ac:dyDescent="0.3">
      <c r="A42" s="4" t="s">
        <v>80</v>
      </c>
      <c r="B42" s="5"/>
      <c r="C42" s="5"/>
      <c r="D42" s="5"/>
      <c r="E42" s="579" t="s">
        <v>81</v>
      </c>
      <c r="F42" s="579"/>
      <c r="G42" s="579"/>
      <c r="H42" s="5"/>
      <c r="I42" s="5"/>
      <c r="J42" s="5"/>
      <c r="K42" s="7" t="s">
        <v>3</v>
      </c>
      <c r="L42" s="8" t="s">
        <v>4</v>
      </c>
      <c r="M42" s="9" t="s">
        <v>3</v>
      </c>
      <c r="N42" s="9" t="s">
        <v>5</v>
      </c>
      <c r="O42" s="9" t="s">
        <v>6</v>
      </c>
      <c r="P42" s="10" t="s">
        <v>7</v>
      </c>
      <c r="Q42" s="580" t="s">
        <v>361</v>
      </c>
      <c r="R42" s="581"/>
      <c r="S42" s="14" t="s">
        <v>78</v>
      </c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5"/>
      <c r="B43" s="1"/>
      <c r="C43" s="1"/>
      <c r="D43" s="1"/>
      <c r="E43" s="16" t="s">
        <v>362</v>
      </c>
      <c r="F43" s="500" t="s">
        <v>82</v>
      </c>
      <c r="G43" s="501"/>
      <c r="H43" s="501"/>
      <c r="I43" s="501"/>
      <c r="J43" s="502"/>
      <c r="K43" s="22" t="s">
        <v>16</v>
      </c>
      <c r="L43" s="23">
        <v>4</v>
      </c>
      <c r="M43" s="24">
        <v>1</v>
      </c>
      <c r="N43" s="25">
        <f>+L43*M43</f>
        <v>4</v>
      </c>
      <c r="O43" s="25">
        <v>1</v>
      </c>
      <c r="P43" s="26">
        <f>+L43*O43</f>
        <v>4</v>
      </c>
      <c r="Q43" s="27"/>
      <c r="R43" s="28"/>
      <c r="S43" s="574" t="str">
        <f>+IF(R46="INACEPTABLE","PENALIZACIÓN","ACEPTABLE")</f>
        <v>ACEPTABLE</v>
      </c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5"/>
      <c r="B44" s="1"/>
      <c r="C44" s="1"/>
      <c r="D44" s="1"/>
      <c r="E44" s="69" t="s">
        <v>363</v>
      </c>
      <c r="F44" s="503" t="s">
        <v>83</v>
      </c>
      <c r="G44" s="504"/>
      <c r="H44" s="504"/>
      <c r="I44" s="505"/>
      <c r="J44" s="30"/>
      <c r="K44" s="22" t="s">
        <v>16</v>
      </c>
      <c r="L44" s="23">
        <v>4</v>
      </c>
      <c r="M44" s="24">
        <v>1</v>
      </c>
      <c r="N44" s="25">
        <f>+L44*M44</f>
        <v>4</v>
      </c>
      <c r="O44" s="25">
        <v>1</v>
      </c>
      <c r="P44" s="26">
        <f>+L44*O44</f>
        <v>4</v>
      </c>
      <c r="Q44" s="27"/>
      <c r="R44" s="28"/>
      <c r="S44" s="575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5"/>
      <c r="B45" s="1"/>
      <c r="C45" s="1"/>
      <c r="D45" s="1"/>
      <c r="E45" s="70" t="s">
        <v>387</v>
      </c>
      <c r="F45" s="500" t="s">
        <v>73</v>
      </c>
      <c r="G45" s="501"/>
      <c r="H45" s="501"/>
      <c r="I45" s="501"/>
      <c r="J45" s="502"/>
      <c r="K45" s="68" t="s">
        <v>16</v>
      </c>
      <c r="L45" s="31">
        <v>3</v>
      </c>
      <c r="M45" s="32">
        <v>0</v>
      </c>
      <c r="N45" s="33">
        <f>+L45*M45</f>
        <v>0</v>
      </c>
      <c r="O45" s="33">
        <v>1</v>
      </c>
      <c r="P45" s="22">
        <f>+L45*O45</f>
        <v>3</v>
      </c>
      <c r="Q45" s="577" t="s">
        <v>361</v>
      </c>
      <c r="R45" s="578"/>
      <c r="S45" s="575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thickBot="1" x14ac:dyDescent="0.3">
      <c r="A46" s="55"/>
      <c r="B46" s="56"/>
      <c r="C46" s="56"/>
      <c r="D46" s="56"/>
      <c r="E46" s="56"/>
      <c r="F46" s="80"/>
      <c r="G46" s="56"/>
      <c r="H46" s="56"/>
      <c r="I46" s="56"/>
      <c r="J46" s="56"/>
      <c r="K46" s="57"/>
      <c r="L46" s="55"/>
      <c r="M46" s="58" t="s">
        <v>64</v>
      </c>
      <c r="N46" s="59">
        <f>SUM(N43:N45)</f>
        <v>8</v>
      </c>
      <c r="O46" s="58" t="s">
        <v>65</v>
      </c>
      <c r="P46" s="60">
        <f>SUM(P43:P45)</f>
        <v>11</v>
      </c>
      <c r="Q46" s="81">
        <f>+N46/P46*10</f>
        <v>7.2727272727272734</v>
      </c>
      <c r="R46" s="82" t="str">
        <f>+IF(Q46&lt;7,"INACEPTABLE","ACEPTABLE")</f>
        <v>ACEPTABLE</v>
      </c>
      <c r="S46" s="576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 t="s">
        <v>84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thickBot="1" x14ac:dyDescent="0.3">
      <c r="A49" s="558" t="s">
        <v>85</v>
      </c>
      <c r="B49" s="559"/>
      <c r="C49" s="559"/>
      <c r="D49" s="559"/>
      <c r="E49" s="559"/>
      <c r="F49" s="559"/>
      <c r="G49" s="559"/>
      <c r="H49" s="559"/>
      <c r="I49" s="559"/>
      <c r="J49" s="559"/>
      <c r="K49" s="559"/>
      <c r="L49" s="559"/>
      <c r="M49" s="559"/>
      <c r="N49" s="559"/>
      <c r="O49" s="559"/>
      <c r="P49" s="559"/>
      <c r="Q49" s="559"/>
      <c r="R49" s="560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64" t="s">
        <v>86</v>
      </c>
      <c r="B51" s="65"/>
      <c r="C51" s="65"/>
      <c r="D51" s="65"/>
      <c r="E51" s="66"/>
      <c r="F51" s="65"/>
      <c r="G51" s="65"/>
      <c r="H51" s="65"/>
      <c r="I51" s="65"/>
      <c r="J51" s="65"/>
      <c r="K51" s="65"/>
      <c r="L51" s="87"/>
      <c r="M51" s="5"/>
      <c r="N51" s="5"/>
      <c r="O51" s="5"/>
      <c r="P51" s="88"/>
      <c r="Q51" s="88"/>
      <c r="R51" s="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90" t="s">
        <v>87</v>
      </c>
      <c r="K52" s="91" t="s">
        <v>88</v>
      </c>
      <c r="L52" s="27"/>
      <c r="M52" s="1"/>
      <c r="N52" s="1"/>
      <c r="O52" s="1"/>
      <c r="P52" s="1"/>
      <c r="Q52" s="1"/>
      <c r="R52" s="28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31.5" customHeight="1" x14ac:dyDescent="0.25">
      <c r="A53" s="1"/>
      <c r="B53" s="1"/>
      <c r="C53" s="1"/>
      <c r="D53" s="1"/>
      <c r="E53" s="70" t="s">
        <v>14</v>
      </c>
      <c r="F53" s="687" t="s">
        <v>15</v>
      </c>
      <c r="G53" s="688"/>
      <c r="H53" s="688"/>
      <c r="I53" s="689"/>
      <c r="J53" s="686">
        <v>4</v>
      </c>
      <c r="K53" s="686">
        <v>4</v>
      </c>
      <c r="L53" s="27"/>
      <c r="M53" s="1"/>
      <c r="N53" s="1"/>
      <c r="O53" s="1"/>
      <c r="P53" s="1"/>
      <c r="Q53" s="1"/>
      <c r="R53" s="28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46.5" customHeight="1" x14ac:dyDescent="0.25">
      <c r="A54" s="1"/>
      <c r="B54" s="1"/>
      <c r="C54" s="1"/>
      <c r="D54" s="1"/>
      <c r="E54" s="690" t="s">
        <v>19</v>
      </c>
      <c r="F54" s="691" t="s">
        <v>20</v>
      </c>
      <c r="G54" s="692"/>
      <c r="H54" s="692"/>
      <c r="I54" s="693"/>
      <c r="J54" s="686">
        <v>4</v>
      </c>
      <c r="K54" s="686">
        <v>4</v>
      </c>
      <c r="L54" s="27"/>
      <c r="M54" s="1"/>
      <c r="N54" s="1"/>
      <c r="O54" s="1"/>
      <c r="P54" s="1"/>
      <c r="Q54" s="1"/>
      <c r="R54" s="28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66" customHeight="1" x14ac:dyDescent="0.25">
      <c r="A55" s="1"/>
      <c r="B55" s="1"/>
      <c r="C55" s="1"/>
      <c r="D55" s="1"/>
      <c r="E55" s="70" t="s">
        <v>23</v>
      </c>
      <c r="F55" s="694" t="s">
        <v>24</v>
      </c>
      <c r="G55" s="695"/>
      <c r="H55" s="695"/>
      <c r="I55" s="696"/>
      <c r="J55" s="686">
        <v>2</v>
      </c>
      <c r="K55" s="686">
        <v>2</v>
      </c>
      <c r="L55" s="27"/>
      <c r="M55" s="1"/>
      <c r="N55" s="1"/>
      <c r="O55" s="1"/>
      <c r="P55" s="92">
        <f>+K63/J63</f>
        <v>1</v>
      </c>
      <c r="Q55" s="1" t="str">
        <f>+IF(P55&lt;1,"INACEPTABLE","ACEPTABLE")</f>
        <v>ACEPTABLE</v>
      </c>
      <c r="R55" s="28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48.75" customHeight="1" x14ac:dyDescent="0.25">
      <c r="A56" s="1"/>
      <c r="B56" s="1"/>
      <c r="C56" s="1"/>
      <c r="D56" s="1"/>
      <c r="E56" s="690" t="s">
        <v>27</v>
      </c>
      <c r="F56" s="697" t="s">
        <v>392</v>
      </c>
      <c r="G56" s="698"/>
      <c r="H56" s="698"/>
      <c r="I56" s="699"/>
      <c r="J56" s="686">
        <v>4</v>
      </c>
      <c r="K56" s="686">
        <v>4</v>
      </c>
      <c r="L56" s="27"/>
      <c r="M56" s="1"/>
      <c r="N56" s="1"/>
      <c r="O56" s="1"/>
      <c r="P56" s="1"/>
      <c r="Q56" s="1"/>
      <c r="R56" s="28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33" customHeight="1" x14ac:dyDescent="0.25">
      <c r="A57" s="1"/>
      <c r="B57" s="1"/>
      <c r="C57" s="1"/>
      <c r="D57" s="1"/>
      <c r="E57" s="70" t="s">
        <v>31</v>
      </c>
      <c r="F57" s="700" t="s">
        <v>32</v>
      </c>
      <c r="G57" s="701"/>
      <c r="H57" s="701"/>
      <c r="I57" s="702"/>
      <c r="J57" s="686">
        <v>4</v>
      </c>
      <c r="K57" s="686">
        <v>4</v>
      </c>
      <c r="L57" s="27"/>
      <c r="M57" s="1"/>
      <c r="N57" s="1"/>
      <c r="O57" s="1"/>
      <c r="P57" s="1"/>
      <c r="Q57" s="1"/>
      <c r="R57" s="2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35.25" customHeight="1" x14ac:dyDescent="0.25">
      <c r="A58" s="1"/>
      <c r="B58" s="1"/>
      <c r="C58" s="1"/>
      <c r="D58" s="1"/>
      <c r="E58" s="690" t="s">
        <v>35</v>
      </c>
      <c r="F58" s="691" t="s">
        <v>36</v>
      </c>
      <c r="G58" s="692"/>
      <c r="H58" s="692"/>
      <c r="I58" s="693"/>
      <c r="J58" s="686">
        <v>4</v>
      </c>
      <c r="K58" s="686">
        <v>4</v>
      </c>
      <c r="L58" s="570" t="s">
        <v>89</v>
      </c>
      <c r="M58" s="571"/>
      <c r="N58" s="571"/>
      <c r="O58" s="571"/>
      <c r="P58" s="571"/>
      <c r="Q58" s="571"/>
      <c r="R58" s="57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" customHeight="1" x14ac:dyDescent="0.25">
      <c r="A59" s="1"/>
      <c r="B59" s="1"/>
      <c r="C59" s="1"/>
      <c r="D59" s="1"/>
      <c r="E59" s="70" t="s">
        <v>39</v>
      </c>
      <c r="F59" s="687" t="s">
        <v>40</v>
      </c>
      <c r="G59" s="688"/>
      <c r="H59" s="688"/>
      <c r="I59" s="689"/>
      <c r="J59" s="686">
        <v>4</v>
      </c>
      <c r="K59" s="686">
        <v>4</v>
      </c>
      <c r="L59" s="570"/>
      <c r="M59" s="571"/>
      <c r="N59" s="571"/>
      <c r="O59" s="571"/>
      <c r="P59" s="571"/>
      <c r="Q59" s="571"/>
      <c r="R59" s="57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33" customHeight="1" x14ac:dyDescent="0.25">
      <c r="A60" s="1"/>
      <c r="B60" s="1"/>
      <c r="C60" s="1"/>
      <c r="D60" s="1"/>
      <c r="E60" s="690" t="s">
        <v>43</v>
      </c>
      <c r="F60" s="691" t="s">
        <v>44</v>
      </c>
      <c r="G60" s="692"/>
      <c r="H60" s="692"/>
      <c r="I60" s="693"/>
      <c r="J60" s="643">
        <v>4</v>
      </c>
      <c r="K60" s="643">
        <v>4</v>
      </c>
      <c r="L60" s="93"/>
      <c r="M60" s="94"/>
      <c r="N60" s="94"/>
      <c r="O60" s="94"/>
      <c r="P60" s="94"/>
      <c r="Q60" s="94"/>
      <c r="R60" s="9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" customHeight="1" x14ac:dyDescent="0.25">
      <c r="A61" s="1"/>
      <c r="B61" s="1"/>
      <c r="C61" s="1"/>
      <c r="D61" s="1"/>
      <c r="E61" s="70" t="s">
        <v>47</v>
      </c>
      <c r="F61" s="694" t="s">
        <v>48</v>
      </c>
      <c r="G61" s="695"/>
      <c r="H61" s="695"/>
      <c r="I61" s="696"/>
      <c r="J61" s="643">
        <v>4</v>
      </c>
      <c r="K61" s="643">
        <v>4</v>
      </c>
      <c r="L61" s="93"/>
      <c r="M61" s="94"/>
      <c r="N61" s="94"/>
      <c r="O61" s="94"/>
      <c r="P61" s="94"/>
      <c r="Q61" s="94"/>
      <c r="R61" s="95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30" customHeight="1" x14ac:dyDescent="0.25">
      <c r="A62" s="1"/>
      <c r="B62" s="1"/>
      <c r="C62" s="1"/>
      <c r="D62" s="1"/>
      <c r="E62" s="70" t="s">
        <v>52</v>
      </c>
      <c r="F62" s="703" t="s">
        <v>53</v>
      </c>
      <c r="G62" s="704"/>
      <c r="H62" s="704"/>
      <c r="I62" s="705"/>
      <c r="J62" s="643">
        <v>4</v>
      </c>
      <c r="K62" s="643">
        <v>4</v>
      </c>
      <c r="L62" s="93"/>
      <c r="M62" s="94"/>
      <c r="N62" s="94"/>
      <c r="O62" s="94"/>
      <c r="P62" s="94"/>
      <c r="Q62" s="94"/>
      <c r="R62" s="95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thickBot="1" x14ac:dyDescent="0.3">
      <c r="A63" s="1"/>
      <c r="B63" s="1"/>
      <c r="C63" s="1"/>
      <c r="D63" s="1"/>
      <c r="E63" s="569" t="s">
        <v>90</v>
      </c>
      <c r="F63" s="569"/>
      <c r="G63" s="569"/>
      <c r="H63" s="569"/>
      <c r="I63" s="569"/>
      <c r="J63" s="96">
        <f>SUM(J53:J62)</f>
        <v>38</v>
      </c>
      <c r="K63" s="97">
        <f>SUM(K53:K62)</f>
        <v>38</v>
      </c>
      <c r="L63" s="27"/>
      <c r="M63" s="1"/>
      <c r="N63" s="1"/>
      <c r="O63" s="1"/>
      <c r="P63" s="1"/>
      <c r="Q63" s="1"/>
      <c r="R63" s="28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4" t="s">
        <v>91</v>
      </c>
      <c r="B64" s="5"/>
      <c r="C64" s="5"/>
      <c r="D64" s="5"/>
      <c r="E64" s="6"/>
      <c r="F64" s="5"/>
      <c r="G64" s="5"/>
      <c r="H64" s="5"/>
      <c r="I64" s="5"/>
      <c r="J64" s="5"/>
      <c r="K64" s="89"/>
      <c r="L64" s="87"/>
      <c r="M64" s="5"/>
      <c r="N64" s="5"/>
      <c r="O64" s="5"/>
      <c r="P64" s="88"/>
      <c r="Q64" s="88"/>
      <c r="R64" s="89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27"/>
      <c r="B65" s="1"/>
      <c r="C65" s="1"/>
      <c r="D65" s="1"/>
      <c r="E65" s="1"/>
      <c r="F65" s="1"/>
      <c r="G65" s="1"/>
      <c r="H65" s="1"/>
      <c r="I65" s="1"/>
      <c r="J65" s="90" t="s">
        <v>87</v>
      </c>
      <c r="K65" s="98" t="s">
        <v>88</v>
      </c>
      <c r="L65" s="570" t="s">
        <v>89</v>
      </c>
      <c r="M65" s="571"/>
      <c r="N65" s="571"/>
      <c r="O65" s="571"/>
      <c r="P65" s="571"/>
      <c r="Q65" s="571"/>
      <c r="R65" s="572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32.25" customHeight="1" x14ac:dyDescent="0.25">
      <c r="A66" s="27"/>
      <c r="B66" s="1"/>
      <c r="C66" s="1"/>
      <c r="D66" s="1"/>
      <c r="E66" s="70" t="s">
        <v>92</v>
      </c>
      <c r="F66" s="687" t="s">
        <v>71</v>
      </c>
      <c r="G66" s="688"/>
      <c r="H66" s="688"/>
      <c r="I66" s="689"/>
      <c r="J66" s="710">
        <v>1</v>
      </c>
      <c r="K66" s="706">
        <v>1</v>
      </c>
      <c r="L66" s="570"/>
      <c r="M66" s="571"/>
      <c r="N66" s="571"/>
      <c r="O66" s="571"/>
      <c r="P66" s="571"/>
      <c r="Q66" s="571"/>
      <c r="R66" s="572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" customHeight="1" x14ac:dyDescent="0.25">
      <c r="A67" s="27"/>
      <c r="B67" s="1"/>
      <c r="C67" s="1"/>
      <c r="D67" s="1"/>
      <c r="E67" s="690" t="s">
        <v>93</v>
      </c>
      <c r="F67" s="703" t="s">
        <v>72</v>
      </c>
      <c r="G67" s="704"/>
      <c r="H67" s="704"/>
      <c r="I67" s="705"/>
      <c r="J67" s="711">
        <v>1</v>
      </c>
      <c r="K67" s="712">
        <v>1</v>
      </c>
      <c r="L67" s="27"/>
      <c r="M67" s="1"/>
      <c r="N67" s="1"/>
      <c r="O67" s="1"/>
      <c r="P67" s="1"/>
      <c r="Q67" s="1"/>
      <c r="R67" s="28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" customHeight="1" x14ac:dyDescent="0.25">
      <c r="A68" s="27"/>
      <c r="B68" s="1"/>
      <c r="C68" s="1"/>
      <c r="D68" s="1"/>
      <c r="E68" s="70" t="s">
        <v>70</v>
      </c>
      <c r="F68" s="707" t="s">
        <v>79</v>
      </c>
      <c r="G68" s="708"/>
      <c r="H68" s="708"/>
      <c r="I68" s="709"/>
      <c r="J68" s="643">
        <v>1</v>
      </c>
      <c r="K68" s="643">
        <v>1</v>
      </c>
      <c r="L68" s="27"/>
      <c r="M68" s="1"/>
      <c r="N68" s="1"/>
      <c r="O68" s="1"/>
      <c r="P68" s="1"/>
      <c r="Q68" s="1"/>
      <c r="R68" s="28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" customHeight="1" x14ac:dyDescent="0.25">
      <c r="A69" s="27"/>
      <c r="B69" s="1"/>
      <c r="C69" s="1"/>
      <c r="D69" s="1"/>
      <c r="K69" s="713"/>
      <c r="L69" s="27"/>
      <c r="M69" s="1"/>
      <c r="N69" s="1"/>
      <c r="O69" s="1"/>
      <c r="P69" s="1"/>
      <c r="Q69" s="1"/>
      <c r="R69" s="28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5">
      <c r="A70" s="27"/>
      <c r="B70" s="1"/>
      <c r="C70" s="1"/>
      <c r="D70" s="1"/>
      <c r="E70" s="42"/>
      <c r="F70" s="99"/>
      <c r="G70" s="100"/>
      <c r="H70" s="101"/>
      <c r="I70" s="102"/>
      <c r="J70" s="714"/>
      <c r="K70" s="715"/>
      <c r="L70" s="27"/>
      <c r="M70" s="1"/>
      <c r="N70" s="1"/>
      <c r="O70" s="1"/>
      <c r="P70" s="92">
        <f>+K71/J71</f>
        <v>1</v>
      </c>
      <c r="Q70" s="1" t="str">
        <f>+IF(P70&lt;1,"INACEPTABLE","ACEPTABLE")</f>
        <v>ACEPTABLE</v>
      </c>
      <c r="R70" s="28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thickBot="1" x14ac:dyDescent="0.3">
      <c r="A71" s="55"/>
      <c r="B71" s="56"/>
      <c r="C71" s="56"/>
      <c r="D71" s="56"/>
      <c r="E71" s="573" t="s">
        <v>90</v>
      </c>
      <c r="F71" s="573"/>
      <c r="G71" s="573"/>
      <c r="H71" s="573"/>
      <c r="I71" s="573"/>
      <c r="J71" s="103">
        <f>SUM(J66:J70)</f>
        <v>3</v>
      </c>
      <c r="K71" s="104">
        <f>SUM(K66:K70)</f>
        <v>3</v>
      </c>
      <c r="L71" s="55"/>
      <c r="M71" s="56"/>
      <c r="N71" s="56"/>
      <c r="O71" s="56"/>
      <c r="P71" s="56"/>
      <c r="Q71" s="56"/>
      <c r="R71" s="57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thickBot="1" x14ac:dyDescent="0.3">
      <c r="A74" s="558" t="s">
        <v>94</v>
      </c>
      <c r="B74" s="559"/>
      <c r="C74" s="559"/>
      <c r="D74" s="559"/>
      <c r="E74" s="559"/>
      <c r="F74" s="559"/>
      <c r="G74" s="559"/>
      <c r="H74" s="559"/>
      <c r="I74" s="559"/>
      <c r="J74" s="559"/>
      <c r="K74" s="559"/>
      <c r="L74" s="559"/>
      <c r="M74" s="559"/>
      <c r="N74" s="559"/>
      <c r="O74" s="559"/>
      <c r="P74" s="559"/>
      <c r="Q74" s="559"/>
      <c r="R74" s="560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05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5">
      <c r="A76" s="64" t="s">
        <v>95</v>
      </c>
      <c r="B76" s="65"/>
      <c r="C76" s="65"/>
      <c r="D76" s="65"/>
      <c r="E76" s="66"/>
      <c r="F76" s="65"/>
      <c r="G76" s="65"/>
      <c r="H76" s="65"/>
      <c r="I76" s="65"/>
      <c r="J76" s="65"/>
      <c r="K76" s="65"/>
      <c r="L76" s="106"/>
      <c r="M76" s="65"/>
      <c r="N76" s="65"/>
      <c r="O76" s="65"/>
      <c r="P76" s="107"/>
      <c r="Q76" s="107"/>
      <c r="R76" s="108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5">
      <c r="A77" s="109"/>
      <c r="B77" s="1" t="s">
        <v>96</v>
      </c>
      <c r="C77" s="1"/>
      <c r="D77" s="1"/>
      <c r="E77" s="110"/>
      <c r="F77" s="1"/>
      <c r="G77" s="1"/>
      <c r="H77" s="1"/>
      <c r="I77" s="1"/>
      <c r="J77" s="1"/>
      <c r="K77" s="1"/>
      <c r="L77" s="71"/>
      <c r="M77" s="1"/>
      <c r="N77" s="1"/>
      <c r="O77" s="1"/>
      <c r="P77" s="2"/>
      <c r="Q77" s="2"/>
      <c r="R77" s="105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thickBot="1" x14ac:dyDescent="0.3">
      <c r="A78" s="71"/>
      <c r="B78" s="1" t="s">
        <v>97</v>
      </c>
      <c r="C78" s="1"/>
      <c r="D78" s="1"/>
      <c r="E78" s="1"/>
      <c r="F78" s="1"/>
      <c r="G78" s="1"/>
      <c r="H78" s="1"/>
      <c r="I78" s="1"/>
      <c r="J78" s="111"/>
      <c r="K78" s="763"/>
      <c r="L78" s="71"/>
      <c r="M78" s="1"/>
      <c r="N78" s="1"/>
      <c r="O78" s="1"/>
      <c r="P78" s="1"/>
      <c r="Q78" s="1"/>
      <c r="R78" s="105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8" x14ac:dyDescent="0.35">
      <c r="A79" s="71"/>
      <c r="B79" s="1" t="s">
        <v>98</v>
      </c>
      <c r="C79" s="1"/>
      <c r="D79" s="1"/>
      <c r="E79" s="1"/>
      <c r="F79" s="1"/>
      <c r="G79" s="1"/>
      <c r="H79" s="1"/>
      <c r="I79" s="1"/>
      <c r="J79" s="112"/>
      <c r="K79" s="764" t="s">
        <v>3</v>
      </c>
      <c r="L79" s="645"/>
      <c r="M79" s="626"/>
      <c r="N79" s="721" t="s">
        <v>396</v>
      </c>
      <c r="O79" s="720">
        <v>1</v>
      </c>
      <c r="P79" s="760" t="str">
        <f>+IF(O79=1,"ACEPTABLE","PENALIZACIÓN")</f>
        <v>ACEPTABLE</v>
      </c>
      <c r="Q79" s="1"/>
      <c r="R79" s="105"/>
      <c r="S79" s="1"/>
      <c r="U79" s="1"/>
      <c r="V79" s="1"/>
      <c r="W79" s="1"/>
      <c r="X79" s="1"/>
      <c r="Y79" s="1"/>
      <c r="Z79" s="1"/>
      <c r="AA79" s="1"/>
      <c r="AB79" s="1"/>
    </row>
    <row r="80" spans="1:28" ht="18" x14ac:dyDescent="0.35">
      <c r="A80" s="71"/>
      <c r="B80" s="1"/>
      <c r="C80" s="1"/>
      <c r="D80" s="1"/>
      <c r="E80" s="16" t="s">
        <v>362</v>
      </c>
      <c r="F80" s="500" t="s">
        <v>82</v>
      </c>
      <c r="G80" s="501"/>
      <c r="H80" s="501"/>
      <c r="I80" s="501"/>
      <c r="J80" s="501"/>
      <c r="K80" s="765" t="s">
        <v>16</v>
      </c>
      <c r="L80" s="630"/>
      <c r="M80" s="626"/>
      <c r="N80" s="722" t="s">
        <v>397</v>
      </c>
      <c r="O80" s="758">
        <v>0</v>
      </c>
      <c r="P80" s="761" t="str">
        <f t="shared" ref="P80:P81" si="5">+IF(O80=1,"ACEPTABLE","PENALIZACIÓN")</f>
        <v>PENALIZACIÓN</v>
      </c>
      <c r="Q80" s="1"/>
      <c r="R80" s="105"/>
      <c r="S80" s="1"/>
      <c r="U80" s="1"/>
      <c r="V80" s="1"/>
      <c r="W80" s="1"/>
      <c r="X80" s="1"/>
      <c r="Y80" s="1"/>
      <c r="Z80" s="1"/>
      <c r="AA80" s="1"/>
      <c r="AB80" s="1"/>
    </row>
    <row r="81" spans="1:28" ht="18.75" thickBot="1" x14ac:dyDescent="0.4">
      <c r="A81" s="71"/>
      <c r="B81" s="1"/>
      <c r="C81" s="1"/>
      <c r="D81" s="1"/>
      <c r="E81" s="444" t="s">
        <v>363</v>
      </c>
      <c r="F81" s="75" t="s">
        <v>83</v>
      </c>
      <c r="G81" s="76"/>
      <c r="H81" s="76"/>
      <c r="I81" s="77"/>
      <c r="J81" s="716"/>
      <c r="K81" s="765" t="s">
        <v>16</v>
      </c>
      <c r="L81" s="630"/>
      <c r="M81" s="626"/>
      <c r="N81" s="723" t="s">
        <v>398</v>
      </c>
      <c r="O81" s="759">
        <v>1</v>
      </c>
      <c r="P81" s="762" t="str">
        <f t="shared" si="5"/>
        <v>ACEPTABLE</v>
      </c>
      <c r="Q81" s="92"/>
      <c r="R81" s="1"/>
      <c r="S81" s="1"/>
      <c r="U81" s="1"/>
      <c r="V81" s="1"/>
      <c r="W81" s="1"/>
      <c r="X81" s="1"/>
      <c r="Y81" s="1"/>
      <c r="Z81" s="1"/>
      <c r="AA81" s="1"/>
      <c r="AB81" s="1"/>
    </row>
    <row r="82" spans="1:28" ht="15" customHeight="1" thickBot="1" x14ac:dyDescent="0.3">
      <c r="A82" s="71"/>
      <c r="B82" s="1"/>
      <c r="C82" s="1"/>
      <c r="D82" s="1"/>
      <c r="E82" s="16" t="s">
        <v>387</v>
      </c>
      <c r="F82" s="500" t="s">
        <v>73</v>
      </c>
      <c r="G82" s="501"/>
      <c r="H82" s="501"/>
      <c r="I82" s="501"/>
      <c r="J82" s="501"/>
      <c r="K82" s="766" t="s">
        <v>16</v>
      </c>
      <c r="L82" s="630"/>
      <c r="M82" s="626"/>
      <c r="N82" s="1"/>
      <c r="O82" s="1"/>
      <c r="P82" s="1"/>
      <c r="Q82" s="92"/>
      <c r="R82" s="1"/>
      <c r="S82" s="1"/>
      <c r="U82" s="1"/>
      <c r="V82" s="1"/>
      <c r="W82" s="1"/>
      <c r="X82" s="1"/>
      <c r="Y82" s="1"/>
      <c r="Z82" s="1"/>
      <c r="AA82" s="1"/>
      <c r="AB82" s="1"/>
    </row>
    <row r="83" spans="1:28" ht="15.75" thickBot="1" x14ac:dyDescent="0.3">
      <c r="A83" s="71"/>
      <c r="B83" s="1"/>
      <c r="C83" s="1"/>
      <c r="D83" s="1"/>
      <c r="E83" s="46"/>
      <c r="F83" s="47"/>
      <c r="G83" s="48"/>
      <c r="H83" s="49"/>
      <c r="J83" s="717"/>
      <c r="K83" s="718"/>
      <c r="L83" s="630"/>
      <c r="M83" s="719"/>
      <c r="P83" s="1"/>
      <c r="Q83" s="1"/>
      <c r="R83" s="105"/>
      <c r="S83" s="1"/>
      <c r="U83" s="1"/>
      <c r="V83" s="1"/>
      <c r="W83" s="1"/>
      <c r="X83" s="1"/>
      <c r="Y83" s="1"/>
      <c r="Z83" s="1"/>
      <c r="AA83" s="1"/>
      <c r="AB83" s="1"/>
    </row>
    <row r="84" spans="1:28" ht="15.75" thickBot="1" x14ac:dyDescent="0.3">
      <c r="A84" s="72"/>
      <c r="B84" s="73"/>
      <c r="C84" s="73"/>
      <c r="D84" s="73"/>
      <c r="E84" s="113"/>
      <c r="F84" s="114"/>
      <c r="G84" s="115"/>
      <c r="H84" s="116"/>
      <c r="I84" s="117"/>
      <c r="J84" s="118"/>
      <c r="K84" s="119"/>
      <c r="L84" s="72"/>
      <c r="M84" s="73"/>
      <c r="N84" s="73"/>
      <c r="O84" s="73"/>
      <c r="P84" s="73"/>
      <c r="Q84" s="73"/>
      <c r="R84" s="74"/>
      <c r="S84" s="1"/>
      <c r="U84" s="1"/>
      <c r="V84" s="1"/>
      <c r="W84" s="1"/>
      <c r="X84" s="1"/>
      <c r="Y84" s="1"/>
      <c r="Z84" s="1"/>
      <c r="AA84" s="1"/>
      <c r="AB84" s="1"/>
    </row>
    <row r="85" spans="1:28" ht="15.75" thickBot="1" x14ac:dyDescent="0.3">
      <c r="K85" s="120"/>
      <c r="L85" s="120"/>
      <c r="M85" s="120"/>
      <c r="N85" s="120"/>
      <c r="O85" s="120"/>
      <c r="P85" s="120"/>
      <c r="Q85" s="120"/>
      <c r="R85" s="121"/>
      <c r="U85" s="1"/>
      <c r="V85" s="1"/>
      <c r="W85" s="1"/>
      <c r="X85" s="1"/>
      <c r="Y85" s="1"/>
      <c r="Z85" s="1"/>
      <c r="AA85" s="1"/>
      <c r="AB85" s="1"/>
    </row>
    <row r="86" spans="1:28" ht="18.75" thickBot="1" x14ac:dyDescent="0.4">
      <c r="A86" s="122" t="s">
        <v>99</v>
      </c>
      <c r="B86" s="123"/>
      <c r="C86" s="123"/>
      <c r="D86" s="123"/>
      <c r="E86" s="124"/>
      <c r="F86" s="125"/>
      <c r="G86" s="126"/>
      <c r="H86" s="126"/>
      <c r="I86" s="126"/>
      <c r="J86" s="127"/>
      <c r="K86" s="128"/>
      <c r="L86" s="129"/>
      <c r="M86" s="123"/>
      <c r="N86" s="123"/>
      <c r="O86" s="123"/>
      <c r="P86" s="123"/>
      <c r="Q86" s="123"/>
      <c r="R86" s="130"/>
      <c r="U86" s="1"/>
      <c r="V86" s="1"/>
      <c r="W86" s="1"/>
      <c r="X86" s="1"/>
      <c r="Y86" s="1"/>
      <c r="Z86" s="1"/>
      <c r="AA86" s="1"/>
      <c r="AB86" s="1"/>
    </row>
    <row r="87" spans="1:28" ht="15" customHeight="1" thickBot="1" x14ac:dyDescent="0.3">
      <c r="A87" s="131"/>
      <c r="B87" s="120"/>
      <c r="C87" s="120"/>
      <c r="D87" s="120"/>
      <c r="E87" s="132"/>
      <c r="F87" s="120"/>
      <c r="G87" s="120"/>
      <c r="H87" s="120"/>
      <c r="I87" s="120"/>
      <c r="J87" s="120"/>
      <c r="K87" s="121"/>
      <c r="L87" s="120"/>
      <c r="M87" s="120"/>
      <c r="N87" s="120"/>
      <c r="O87" s="133" t="s">
        <v>100</v>
      </c>
      <c r="P87" s="134" t="s">
        <v>101</v>
      </c>
      <c r="Q87" s="134" t="s">
        <v>102</v>
      </c>
      <c r="R87" s="135" t="s">
        <v>78</v>
      </c>
      <c r="U87" s="1"/>
      <c r="V87" s="1"/>
      <c r="W87" s="1"/>
      <c r="X87" s="1"/>
      <c r="Y87" s="1"/>
      <c r="Z87" s="1"/>
      <c r="AA87" s="1"/>
      <c r="AB87" s="1"/>
    </row>
    <row r="88" spans="1:28" ht="18" customHeight="1" x14ac:dyDescent="0.35">
      <c r="A88" s="136"/>
      <c r="B88" s="561" t="s">
        <v>103</v>
      </c>
      <c r="C88" s="561"/>
      <c r="D88" s="561"/>
      <c r="E88" s="561"/>
      <c r="F88" s="561"/>
      <c r="G88" s="561"/>
      <c r="H88" s="561"/>
      <c r="I88" s="561"/>
      <c r="J88" s="561"/>
      <c r="K88" s="562"/>
      <c r="L88" s="120"/>
      <c r="M88" s="565" t="s">
        <v>104</v>
      </c>
      <c r="N88" s="566"/>
      <c r="O88" s="137">
        <v>5</v>
      </c>
      <c r="P88" s="138">
        <v>4</v>
      </c>
      <c r="Q88" s="138">
        <v>1</v>
      </c>
      <c r="R88" s="139" t="str">
        <f>+IF(Q88&gt;=1,"Penalización","Aceptable")</f>
        <v>Penalización</v>
      </c>
      <c r="U88" s="1"/>
      <c r="V88" s="1"/>
      <c r="W88" s="1"/>
      <c r="X88" s="1"/>
      <c r="Y88" s="1"/>
      <c r="Z88" s="1"/>
      <c r="AA88" s="1"/>
      <c r="AB88" s="1"/>
    </row>
    <row r="89" spans="1:28" ht="18.75" thickBot="1" x14ac:dyDescent="0.4">
      <c r="A89" s="131"/>
      <c r="B89" s="561"/>
      <c r="C89" s="561"/>
      <c r="D89" s="561"/>
      <c r="E89" s="561"/>
      <c r="F89" s="561"/>
      <c r="G89" s="561"/>
      <c r="H89" s="561"/>
      <c r="I89" s="561"/>
      <c r="J89" s="561"/>
      <c r="K89" s="562"/>
      <c r="L89" s="120"/>
      <c r="M89" s="567" t="s">
        <v>105</v>
      </c>
      <c r="N89" s="568"/>
      <c r="O89" s="140">
        <v>1</v>
      </c>
      <c r="P89" s="141">
        <v>1</v>
      </c>
      <c r="Q89" s="141">
        <v>0</v>
      </c>
      <c r="R89" s="142" t="str">
        <f>+IF(Q89&gt;=1,"Penalización","Aceptable")</f>
        <v>Aceptable</v>
      </c>
      <c r="U89" s="1"/>
      <c r="V89" s="1"/>
      <c r="W89" s="1"/>
      <c r="X89" s="1"/>
      <c r="Y89" s="1"/>
      <c r="Z89" s="1"/>
      <c r="AA89" s="1"/>
      <c r="AB89" s="1"/>
    </row>
    <row r="90" spans="1:28" ht="62.25" customHeight="1" thickBot="1" x14ac:dyDescent="0.3">
      <c r="A90" s="143"/>
      <c r="B90" s="563"/>
      <c r="C90" s="563"/>
      <c r="D90" s="563"/>
      <c r="E90" s="563"/>
      <c r="F90" s="563"/>
      <c r="G90" s="563"/>
      <c r="H90" s="563"/>
      <c r="I90" s="563"/>
      <c r="J90" s="563"/>
      <c r="K90" s="564"/>
      <c r="L90" s="144"/>
      <c r="M90" s="145"/>
      <c r="N90" s="145"/>
      <c r="O90" s="145"/>
      <c r="P90" s="145"/>
      <c r="Q90" s="145"/>
      <c r="R90" s="146"/>
      <c r="U90" s="1"/>
      <c r="V90" s="1"/>
      <c r="W90" s="1"/>
      <c r="X90" s="1"/>
      <c r="Y90" s="1"/>
      <c r="Z90" s="1"/>
      <c r="AA90" s="1"/>
      <c r="AB90" s="1"/>
    </row>
    <row r="91" spans="1:28" ht="15" customHeight="1" thickBot="1" x14ac:dyDescent="0.3">
      <c r="A91" s="131"/>
      <c r="B91" s="120"/>
      <c r="C91" s="120"/>
      <c r="D91" s="120"/>
      <c r="E91" s="147"/>
      <c r="F91" s="148"/>
      <c r="G91" s="149"/>
      <c r="H91" s="149"/>
      <c r="I91" s="149"/>
      <c r="J91" s="150"/>
      <c r="K91" s="150"/>
      <c r="L91" s="151"/>
      <c r="M91" s="120"/>
      <c r="N91" s="120"/>
      <c r="O91" s="120"/>
      <c r="P91" s="120"/>
      <c r="Q91" s="120"/>
      <c r="R91" s="121"/>
      <c r="U91" s="1"/>
      <c r="V91" s="1"/>
      <c r="W91" s="1"/>
      <c r="X91" s="1"/>
      <c r="Y91" s="1"/>
      <c r="Z91" s="1"/>
      <c r="AA91" s="1"/>
      <c r="AB91" s="1"/>
    </row>
    <row r="92" spans="1:28" ht="15.75" thickBot="1" x14ac:dyDescent="0.3">
      <c r="A92" s="152" t="s">
        <v>106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53" t="s">
        <v>3</v>
      </c>
      <c r="L92" s="154" t="s">
        <v>4</v>
      </c>
      <c r="M92" s="154" t="s">
        <v>3</v>
      </c>
      <c r="N92" s="154" t="s">
        <v>5</v>
      </c>
      <c r="O92" s="154" t="s">
        <v>6</v>
      </c>
      <c r="P92" s="155" t="s">
        <v>7</v>
      </c>
      <c r="Q92" s="499" t="s">
        <v>107</v>
      </c>
      <c r="R92" s="499"/>
      <c r="S92" s="156" t="s">
        <v>78</v>
      </c>
      <c r="U92" s="1"/>
      <c r="V92" s="1"/>
      <c r="W92" s="1"/>
      <c r="X92" s="1"/>
      <c r="Y92" s="1"/>
      <c r="Z92" s="1"/>
      <c r="AA92" s="1"/>
      <c r="AB92" s="1"/>
    </row>
    <row r="93" spans="1:28" x14ac:dyDescent="0.25">
      <c r="A93" s="131"/>
      <c r="B93" s="120"/>
      <c r="C93" s="120"/>
      <c r="D93" s="120"/>
      <c r="E93" s="157" t="s">
        <v>108</v>
      </c>
      <c r="F93" s="158" t="s">
        <v>109</v>
      </c>
      <c r="G93" s="159"/>
      <c r="H93" s="159"/>
      <c r="I93" s="159"/>
      <c r="J93" s="160"/>
      <c r="K93" s="161" t="s">
        <v>16</v>
      </c>
      <c r="L93" s="162">
        <v>5</v>
      </c>
      <c r="M93" s="163">
        <v>1</v>
      </c>
      <c r="N93" s="164">
        <f>+L93*M93</f>
        <v>5</v>
      </c>
      <c r="O93" s="164">
        <v>1</v>
      </c>
      <c r="P93" s="165">
        <f>+L93*O93</f>
        <v>5</v>
      </c>
      <c r="Q93" s="120"/>
      <c r="R93" s="121"/>
      <c r="S93" s="552" t="str">
        <f>+IF(R96="INACEPTABLE","PENALIZACIÓN","ACEPTABLE")</f>
        <v>ACEPTABLE</v>
      </c>
      <c r="U93" s="1"/>
      <c r="V93" s="1"/>
      <c r="W93" s="1"/>
      <c r="X93" s="1"/>
      <c r="Y93" s="1"/>
      <c r="Z93" s="1"/>
      <c r="AA93" s="1"/>
      <c r="AB93" s="1"/>
    </row>
    <row r="94" spans="1:28" x14ac:dyDescent="0.25">
      <c r="A94" s="166"/>
      <c r="B94" s="120"/>
      <c r="C94" s="120"/>
      <c r="D94" s="120"/>
      <c r="E94" s="167" t="s">
        <v>110</v>
      </c>
      <c r="F94" s="489" t="s">
        <v>111</v>
      </c>
      <c r="G94" s="489"/>
      <c r="H94" s="489"/>
      <c r="I94" s="489"/>
      <c r="J94" s="168"/>
      <c r="K94" s="161" t="s">
        <v>16</v>
      </c>
      <c r="L94" s="169">
        <v>3</v>
      </c>
      <c r="M94" s="170">
        <v>0</v>
      </c>
      <c r="N94" s="171">
        <f t="shared" ref="N94:N95" si="6">+L94*M94</f>
        <v>0</v>
      </c>
      <c r="O94" s="171">
        <v>1</v>
      </c>
      <c r="P94" s="172">
        <f t="shared" ref="P94:P95" si="7">+L94*O94</f>
        <v>3</v>
      </c>
      <c r="Q94" s="120"/>
      <c r="R94" s="173"/>
      <c r="S94" s="553"/>
      <c r="U94" s="1"/>
      <c r="V94" s="1"/>
      <c r="W94" s="1"/>
      <c r="X94" s="1"/>
      <c r="Y94" s="1"/>
      <c r="Z94" s="1"/>
      <c r="AA94" s="1"/>
      <c r="AB94" s="1"/>
    </row>
    <row r="95" spans="1:28" ht="35.25" customHeight="1" x14ac:dyDescent="0.25">
      <c r="A95" s="131"/>
      <c r="B95" s="120"/>
      <c r="C95" s="120"/>
      <c r="D95" s="120"/>
      <c r="E95" s="756" t="s">
        <v>112</v>
      </c>
      <c r="F95" s="767" t="s">
        <v>113</v>
      </c>
      <c r="G95" s="767"/>
      <c r="H95" s="767"/>
      <c r="I95" s="767"/>
      <c r="J95" s="767"/>
      <c r="K95" s="751" t="s">
        <v>16</v>
      </c>
      <c r="L95" s="749">
        <v>4</v>
      </c>
      <c r="M95" s="739">
        <v>1</v>
      </c>
      <c r="N95" s="738">
        <f t="shared" si="6"/>
        <v>4</v>
      </c>
      <c r="O95" s="738">
        <v>1</v>
      </c>
      <c r="P95" s="750">
        <f t="shared" si="7"/>
        <v>4</v>
      </c>
      <c r="Q95" s="555" t="s">
        <v>107</v>
      </c>
      <c r="R95" s="496"/>
      <c r="S95" s="553"/>
      <c r="U95" s="1"/>
      <c r="V95" s="1"/>
      <c r="W95" s="1"/>
      <c r="X95" s="1"/>
      <c r="Y95" s="1"/>
      <c r="Z95" s="1"/>
      <c r="AA95" s="1"/>
      <c r="AB95" s="1"/>
    </row>
    <row r="96" spans="1:28" ht="15.75" thickBot="1" x14ac:dyDescent="0.3">
      <c r="A96" s="143"/>
      <c r="B96" s="145"/>
      <c r="C96" s="145"/>
      <c r="D96" s="145"/>
      <c r="E96" s="145"/>
      <c r="F96" s="145"/>
      <c r="G96" s="145"/>
      <c r="H96" s="145"/>
      <c r="I96" s="145"/>
      <c r="J96" s="145"/>
      <c r="K96" s="146"/>
      <c r="L96" s="145"/>
      <c r="M96" s="174" t="s">
        <v>64</v>
      </c>
      <c r="N96" s="175">
        <f>SUM(N93:N95)</f>
        <v>9</v>
      </c>
      <c r="O96" s="174" t="s">
        <v>65</v>
      </c>
      <c r="P96" s="176">
        <f>SUM(P93:P95)</f>
        <v>12</v>
      </c>
      <c r="Q96" s="177">
        <f>+N96/P96*10</f>
        <v>7.5</v>
      </c>
      <c r="R96" s="178" t="str">
        <f>+IF(Q96&lt;7,"INACEPTABLE","ACEPTABLE")</f>
        <v>ACEPTABLE</v>
      </c>
      <c r="S96" s="554"/>
      <c r="U96" s="100"/>
      <c r="V96" s="101"/>
      <c r="W96" s="102"/>
      <c r="X96" s="1"/>
      <c r="Y96" s="42"/>
      <c r="Z96" s="99"/>
      <c r="AA96" s="100"/>
      <c r="AB96" s="101"/>
    </row>
    <row r="97" spans="1:28" ht="15" customHeight="1" thickBot="1" x14ac:dyDescent="0.3">
      <c r="L97" s="120"/>
      <c r="M97" s="179"/>
      <c r="N97" s="150"/>
      <c r="O97" s="179"/>
      <c r="P97" s="150"/>
      <c r="Q97" s="180"/>
      <c r="R97" s="150"/>
      <c r="S97" s="181"/>
      <c r="U97" s="1"/>
      <c r="V97" s="1"/>
      <c r="W97" s="1"/>
      <c r="X97" s="1"/>
      <c r="Y97" s="1"/>
      <c r="Z97" s="1"/>
      <c r="AA97" s="1"/>
      <c r="AB97" s="1"/>
    </row>
    <row r="98" spans="1:28" ht="15.75" thickBot="1" x14ac:dyDescent="0.3">
      <c r="A98" s="182" t="s">
        <v>114</v>
      </c>
      <c r="B98" s="123"/>
      <c r="C98" s="123"/>
      <c r="D98" s="123"/>
      <c r="E98" s="123"/>
      <c r="F98" s="123"/>
      <c r="G98" s="123"/>
      <c r="H98" s="123"/>
      <c r="I98" s="123"/>
      <c r="J98" s="130"/>
      <c r="K98" s="183" t="s">
        <v>3</v>
      </c>
      <c r="L98" s="184" t="s">
        <v>4</v>
      </c>
      <c r="M98" s="184" t="s">
        <v>3</v>
      </c>
      <c r="N98" s="184" t="s">
        <v>5</v>
      </c>
      <c r="O98" s="184" t="s">
        <v>6</v>
      </c>
      <c r="P98" s="134" t="s">
        <v>7</v>
      </c>
      <c r="Q98" s="556" t="s">
        <v>115</v>
      </c>
      <c r="R98" s="557"/>
      <c r="S98" s="185" t="s">
        <v>78</v>
      </c>
      <c r="U98" s="1"/>
      <c r="V98" s="1"/>
      <c r="W98" s="1"/>
      <c r="X98" s="1"/>
      <c r="Y98" s="1"/>
      <c r="Z98" s="1"/>
      <c r="AA98" s="1"/>
      <c r="AB98" s="1"/>
    </row>
    <row r="99" spans="1:28" ht="30.75" customHeight="1" x14ac:dyDescent="0.25">
      <c r="A99" s="131"/>
      <c r="B99" s="120"/>
      <c r="C99" s="120"/>
      <c r="D99" s="120"/>
      <c r="E99" s="756" t="s">
        <v>116</v>
      </c>
      <c r="F99" s="767" t="s">
        <v>117</v>
      </c>
      <c r="G99" s="767"/>
      <c r="H99" s="767"/>
      <c r="I99" s="767"/>
      <c r="J99" s="768"/>
      <c r="K99" s="186" t="s">
        <v>16</v>
      </c>
      <c r="L99" s="187">
        <v>5</v>
      </c>
      <c r="M99" s="188">
        <v>1</v>
      </c>
      <c r="N99" s="189">
        <f>+L99*M99</f>
        <v>5</v>
      </c>
      <c r="O99" s="189">
        <v>1</v>
      </c>
      <c r="P99" s="190">
        <f>+L99*O99</f>
        <v>5</v>
      </c>
      <c r="Q99" s="120"/>
      <c r="R99" s="120"/>
      <c r="S99" s="481" t="str">
        <f>+IF(R108="INACEPTABLE","PENALIZACIÓN","ACEPTABLE")</f>
        <v>PENALIZACIÓN</v>
      </c>
      <c r="U99" s="1"/>
      <c r="V99" s="1"/>
      <c r="W99" s="1"/>
      <c r="X99" s="1"/>
      <c r="Y99" s="1"/>
      <c r="Z99" s="1"/>
      <c r="AA99" s="1"/>
      <c r="AB99" s="1"/>
    </row>
    <row r="100" spans="1:28" ht="43.5" customHeight="1" x14ac:dyDescent="0.25">
      <c r="A100" s="191"/>
      <c r="B100" s="120"/>
      <c r="C100" s="120"/>
      <c r="D100" s="120"/>
      <c r="E100" s="757" t="s">
        <v>118</v>
      </c>
      <c r="F100" s="769" t="s">
        <v>119</v>
      </c>
      <c r="G100" s="769"/>
      <c r="H100" s="769"/>
      <c r="I100" s="769"/>
      <c r="J100" s="770"/>
      <c r="K100" s="192" t="s">
        <v>16</v>
      </c>
      <c r="L100" s="193">
        <v>5</v>
      </c>
      <c r="M100" s="194">
        <v>0</v>
      </c>
      <c r="N100" s="195">
        <f t="shared" ref="N100:N101" si="8">+L100*M100</f>
        <v>0</v>
      </c>
      <c r="O100" s="195">
        <v>1</v>
      </c>
      <c r="P100" s="196">
        <f t="shared" ref="P100:P101" si="9">+L100*O100</f>
        <v>5</v>
      </c>
      <c r="Q100" s="120"/>
      <c r="R100" s="120"/>
      <c r="S100" s="481"/>
      <c r="U100" s="1"/>
      <c r="V100" s="1"/>
      <c r="W100" s="1"/>
      <c r="X100" s="1"/>
      <c r="Y100" s="1"/>
      <c r="Z100" s="1"/>
      <c r="AA100" s="1"/>
      <c r="AB100" s="1"/>
    </row>
    <row r="101" spans="1:28" ht="17.25" customHeight="1" x14ac:dyDescent="0.25">
      <c r="A101" s="131"/>
      <c r="B101" s="120"/>
      <c r="C101" s="120"/>
      <c r="D101" s="120"/>
      <c r="E101" s="756" t="s">
        <v>120</v>
      </c>
      <c r="F101" s="767" t="s">
        <v>121</v>
      </c>
      <c r="G101" s="767"/>
      <c r="H101" s="767"/>
      <c r="I101" s="767"/>
      <c r="J101" s="768"/>
      <c r="K101" s="192" t="s">
        <v>16</v>
      </c>
      <c r="L101" s="193">
        <v>4</v>
      </c>
      <c r="M101" s="194">
        <v>1</v>
      </c>
      <c r="N101" s="195">
        <f t="shared" si="8"/>
        <v>4</v>
      </c>
      <c r="O101" s="195">
        <v>1</v>
      </c>
      <c r="P101" s="196">
        <f t="shared" si="9"/>
        <v>4</v>
      </c>
      <c r="Q101" s="120"/>
      <c r="R101" s="120"/>
      <c r="S101" s="481"/>
      <c r="U101" s="1"/>
      <c r="V101" s="1"/>
      <c r="W101" s="1"/>
      <c r="X101" s="1"/>
      <c r="Y101" s="1"/>
      <c r="Z101" s="1"/>
      <c r="AA101" s="1"/>
      <c r="AB101" s="1"/>
    </row>
    <row r="102" spans="1:28" ht="46.5" customHeight="1" x14ac:dyDescent="0.25">
      <c r="A102" s="131"/>
      <c r="B102" s="120"/>
      <c r="C102" s="120"/>
      <c r="D102" s="120"/>
      <c r="E102" s="757" t="s">
        <v>122</v>
      </c>
      <c r="F102" s="769" t="s">
        <v>123</v>
      </c>
      <c r="G102" s="769"/>
      <c r="H102" s="769"/>
      <c r="I102" s="769"/>
      <c r="J102" s="770"/>
      <c r="K102" s="192" t="s">
        <v>16</v>
      </c>
      <c r="L102" s="187">
        <v>5</v>
      </c>
      <c r="M102" s="188">
        <v>1</v>
      </c>
      <c r="N102" s="189">
        <f>+L102*M102</f>
        <v>5</v>
      </c>
      <c r="O102" s="189">
        <v>1</v>
      </c>
      <c r="P102" s="190">
        <f>+L102*O102</f>
        <v>5</v>
      </c>
      <c r="Q102" s="151"/>
      <c r="R102" s="120"/>
      <c r="S102" s="481"/>
      <c r="U102" s="1"/>
      <c r="V102" s="1"/>
      <c r="W102" s="1"/>
      <c r="X102" s="1"/>
      <c r="Y102" s="1"/>
      <c r="Z102" s="1"/>
      <c r="AA102" s="1"/>
      <c r="AB102" s="1"/>
    </row>
    <row r="103" spans="1:28" ht="31.5" customHeight="1" x14ac:dyDescent="0.25">
      <c r="A103" s="131"/>
      <c r="B103" s="120"/>
      <c r="C103" s="120"/>
      <c r="D103" s="120"/>
      <c r="E103" s="756" t="s">
        <v>124</v>
      </c>
      <c r="F103" s="767" t="s">
        <v>125</v>
      </c>
      <c r="G103" s="767"/>
      <c r="H103" s="767"/>
      <c r="I103" s="767"/>
      <c r="J103" s="768"/>
      <c r="K103" s="192" t="s">
        <v>16</v>
      </c>
      <c r="L103" s="193">
        <v>3</v>
      </c>
      <c r="M103" s="194">
        <v>0</v>
      </c>
      <c r="N103" s="195">
        <f t="shared" ref="N103:N104" si="10">+L103*M103</f>
        <v>0</v>
      </c>
      <c r="O103" s="195">
        <v>1</v>
      </c>
      <c r="P103" s="196">
        <f t="shared" ref="P103:P104" si="11">+L103*O103</f>
        <v>3</v>
      </c>
      <c r="Q103" s="151"/>
      <c r="R103" s="120"/>
      <c r="S103" s="481"/>
      <c r="U103" s="1"/>
      <c r="V103" s="1"/>
      <c r="W103" s="1"/>
      <c r="X103" s="1"/>
      <c r="Y103" s="1"/>
      <c r="Z103" s="1"/>
      <c r="AA103" s="1"/>
      <c r="AB103" s="1"/>
    </row>
    <row r="104" spans="1:28" ht="48.75" customHeight="1" x14ac:dyDescent="0.25">
      <c r="A104" s="131"/>
      <c r="B104" s="120"/>
      <c r="C104" s="120"/>
      <c r="D104" s="120"/>
      <c r="E104" s="757" t="s">
        <v>126</v>
      </c>
      <c r="F104" s="769" t="s">
        <v>127</v>
      </c>
      <c r="G104" s="769"/>
      <c r="H104" s="769"/>
      <c r="I104" s="769"/>
      <c r="J104" s="770"/>
      <c r="K104" s="192" t="s">
        <v>16</v>
      </c>
      <c r="L104" s="193">
        <v>4</v>
      </c>
      <c r="M104" s="194">
        <v>1</v>
      </c>
      <c r="N104" s="195">
        <f t="shared" si="10"/>
        <v>4</v>
      </c>
      <c r="O104" s="195">
        <v>1</v>
      </c>
      <c r="P104" s="196">
        <f t="shared" si="11"/>
        <v>4</v>
      </c>
      <c r="Q104" s="151"/>
      <c r="R104" s="120"/>
      <c r="S104" s="481"/>
      <c r="U104" s="1"/>
      <c r="V104" s="1"/>
      <c r="W104" s="1"/>
      <c r="X104" s="1"/>
      <c r="Y104" s="1"/>
      <c r="Z104" s="1"/>
      <c r="AA104" s="1"/>
      <c r="AB104" s="1"/>
    </row>
    <row r="105" spans="1:28" ht="45" customHeight="1" x14ac:dyDescent="0.25">
      <c r="A105" s="131"/>
      <c r="B105" s="120"/>
      <c r="C105" s="120"/>
      <c r="D105" s="120"/>
      <c r="E105" s="756" t="s">
        <v>128</v>
      </c>
      <c r="F105" s="767" t="s">
        <v>129</v>
      </c>
      <c r="G105" s="767"/>
      <c r="H105" s="767"/>
      <c r="I105" s="767"/>
      <c r="J105" s="768"/>
      <c r="K105" s="192" t="s">
        <v>16</v>
      </c>
      <c r="L105" s="187">
        <v>3</v>
      </c>
      <c r="M105" s="188">
        <v>1</v>
      </c>
      <c r="N105" s="189">
        <f>+L105*M105</f>
        <v>3</v>
      </c>
      <c r="O105" s="189">
        <v>1</v>
      </c>
      <c r="P105" s="190">
        <f>+L105*O105</f>
        <v>3</v>
      </c>
      <c r="Q105" s="151"/>
      <c r="R105" s="120"/>
      <c r="S105" s="481"/>
      <c r="T105" s="197"/>
      <c r="U105" s="1"/>
      <c r="V105" s="1"/>
      <c r="W105" s="1"/>
      <c r="X105" s="1"/>
      <c r="Y105" s="1"/>
      <c r="Z105" s="1"/>
      <c r="AA105" s="1"/>
      <c r="AB105" s="1"/>
    </row>
    <row r="106" spans="1:28" ht="48" customHeight="1" x14ac:dyDescent="0.25">
      <c r="A106" s="131"/>
      <c r="B106" s="120"/>
      <c r="C106" s="120"/>
      <c r="D106" s="120"/>
      <c r="E106" s="757" t="s">
        <v>130</v>
      </c>
      <c r="F106" s="769" t="s">
        <v>131</v>
      </c>
      <c r="G106" s="769"/>
      <c r="H106" s="769"/>
      <c r="I106" s="769"/>
      <c r="J106" s="770"/>
      <c r="K106" s="198" t="s">
        <v>16</v>
      </c>
      <c r="L106" s="193">
        <v>4</v>
      </c>
      <c r="M106" s="194">
        <v>0</v>
      </c>
      <c r="N106" s="195">
        <f t="shared" ref="N106:N107" si="12">+L106*M106</f>
        <v>0</v>
      </c>
      <c r="O106" s="195">
        <v>1</v>
      </c>
      <c r="P106" s="196">
        <f t="shared" ref="P106:P107" si="13">+L106*O106</f>
        <v>4</v>
      </c>
      <c r="Q106" s="199"/>
      <c r="R106" s="120"/>
      <c r="S106" s="481"/>
      <c r="T106" s="200"/>
      <c r="U106" s="1"/>
      <c r="V106" s="1"/>
      <c r="W106" s="1"/>
      <c r="X106" s="1"/>
      <c r="Y106" s="1"/>
      <c r="Z106" s="1"/>
      <c r="AA106" s="1"/>
      <c r="AB106" s="1"/>
    </row>
    <row r="107" spans="1:28" ht="46.5" customHeight="1" x14ac:dyDescent="0.25">
      <c r="A107" s="131"/>
      <c r="B107" s="120"/>
      <c r="C107" s="120"/>
      <c r="D107" s="120"/>
      <c r="E107" s="756" t="s">
        <v>132</v>
      </c>
      <c r="F107" s="767" t="s">
        <v>133</v>
      </c>
      <c r="G107" s="767"/>
      <c r="H107" s="767"/>
      <c r="I107" s="767"/>
      <c r="J107" s="768"/>
      <c r="K107" s="201" t="s">
        <v>16</v>
      </c>
      <c r="L107" s="193">
        <v>5</v>
      </c>
      <c r="M107" s="194">
        <v>1</v>
      </c>
      <c r="N107" s="195">
        <f t="shared" si="12"/>
        <v>5</v>
      </c>
      <c r="O107" s="195">
        <v>1</v>
      </c>
      <c r="P107" s="196">
        <f t="shared" si="13"/>
        <v>5</v>
      </c>
      <c r="Q107" s="485" t="s">
        <v>115</v>
      </c>
      <c r="R107" s="486"/>
      <c r="S107" s="481"/>
      <c r="T107" s="197"/>
      <c r="U107" s="1"/>
      <c r="V107" s="1"/>
      <c r="W107" s="1"/>
      <c r="X107" s="1"/>
      <c r="Y107" s="1"/>
      <c r="Z107" s="1"/>
      <c r="AA107" s="1"/>
      <c r="AB107" s="1"/>
    </row>
    <row r="108" spans="1:28" ht="15.75" thickBot="1" x14ac:dyDescent="0.3">
      <c r="A108" s="143"/>
      <c r="B108" s="145"/>
      <c r="C108" s="145"/>
      <c r="D108" s="144"/>
      <c r="E108" s="202"/>
      <c r="F108" s="203"/>
      <c r="G108" s="204"/>
      <c r="H108" s="205"/>
      <c r="I108" s="205"/>
      <c r="J108" s="206"/>
      <c r="K108" s="207"/>
      <c r="L108" s="145"/>
      <c r="M108" s="174" t="s">
        <v>64</v>
      </c>
      <c r="N108" s="175">
        <f>SUM(N99:N107)</f>
        <v>26</v>
      </c>
      <c r="O108" s="174" t="s">
        <v>65</v>
      </c>
      <c r="P108" s="176">
        <f>SUM(P99:P107)</f>
        <v>38</v>
      </c>
      <c r="Q108" s="208">
        <f>+N108/P108*10</f>
        <v>6.8421052631578947</v>
      </c>
      <c r="R108" s="209" t="str">
        <f>+IF(Q108&lt;7,"INACEPTABLE","ACEPTABLE")</f>
        <v>INACEPTABLE</v>
      </c>
      <c r="S108" s="482"/>
      <c r="T108" s="197"/>
      <c r="U108" s="1"/>
      <c r="V108" s="1"/>
      <c r="W108" s="1"/>
      <c r="X108" s="1"/>
      <c r="Y108" s="1"/>
      <c r="Z108" s="1"/>
      <c r="AA108" s="1"/>
      <c r="AB108" s="1"/>
    </row>
    <row r="109" spans="1:28" ht="15.75" thickBot="1" x14ac:dyDescent="0.3">
      <c r="A109" s="120"/>
      <c r="B109" s="120"/>
      <c r="C109" s="120"/>
      <c r="D109" s="151"/>
      <c r="E109" s="210"/>
      <c r="F109" s="148"/>
      <c r="G109" s="211"/>
      <c r="H109" s="149"/>
      <c r="I109" s="149"/>
      <c r="J109" s="151"/>
      <c r="K109" s="150"/>
      <c r="L109" s="120"/>
      <c r="M109" s="179"/>
      <c r="N109" s="150"/>
      <c r="O109" s="179"/>
      <c r="P109" s="150"/>
      <c r="Q109" s="151"/>
      <c r="R109" s="120"/>
      <c r="T109" s="197"/>
      <c r="U109" s="1"/>
      <c r="V109" s="1"/>
      <c r="W109" s="1"/>
      <c r="X109" s="1"/>
      <c r="Y109" s="1"/>
      <c r="Z109" s="1"/>
      <c r="AA109" s="1"/>
      <c r="AB109" s="1"/>
    </row>
    <row r="110" spans="1:28" ht="15.75" thickBot="1" x14ac:dyDescent="0.3">
      <c r="A110" s="475" t="s">
        <v>134</v>
      </c>
      <c r="B110" s="476"/>
      <c r="C110" s="476"/>
      <c r="D110" s="476"/>
      <c r="E110" s="212"/>
      <c r="F110" s="125"/>
      <c r="G110" s="213"/>
      <c r="H110" s="126"/>
      <c r="I110" s="126"/>
      <c r="J110" s="214"/>
      <c r="K110" s="183" t="s">
        <v>3</v>
      </c>
      <c r="L110" s="184" t="s">
        <v>4</v>
      </c>
      <c r="M110" s="184" t="s">
        <v>3</v>
      </c>
      <c r="N110" s="184" t="s">
        <v>5</v>
      </c>
      <c r="O110" s="184" t="s">
        <v>6</v>
      </c>
      <c r="P110" s="215" t="s">
        <v>7</v>
      </c>
      <c r="Q110" s="477" t="s">
        <v>135</v>
      </c>
      <c r="R110" s="478"/>
      <c r="S110" s="216" t="s">
        <v>78</v>
      </c>
      <c r="T110" s="197"/>
      <c r="U110" s="1"/>
      <c r="V110" s="1"/>
      <c r="W110" s="1"/>
      <c r="X110" s="1"/>
      <c r="Y110" s="1"/>
      <c r="Z110" s="1"/>
      <c r="AA110" s="1"/>
      <c r="AB110" s="1"/>
    </row>
    <row r="111" spans="1:28" x14ac:dyDescent="0.25">
      <c r="A111" s="131"/>
      <c r="B111" s="217"/>
      <c r="C111" s="218"/>
      <c r="D111" s="219"/>
      <c r="E111" s="157" t="s">
        <v>136</v>
      </c>
      <c r="F111" s="479" t="s">
        <v>137</v>
      </c>
      <c r="G111" s="479"/>
      <c r="H111" s="479"/>
      <c r="I111" s="479"/>
      <c r="J111" s="480"/>
      <c r="K111" s="186" t="s">
        <v>16</v>
      </c>
      <c r="L111" s="162">
        <v>5</v>
      </c>
      <c r="M111" s="163">
        <v>1</v>
      </c>
      <c r="N111" s="164">
        <f>+L111*M111</f>
        <v>5</v>
      </c>
      <c r="O111" s="164">
        <v>1</v>
      </c>
      <c r="P111" s="220">
        <f>+L111*O111</f>
        <v>5</v>
      </c>
      <c r="S111" s="481" t="str">
        <f>+IF(R116="INACEPTABLE","PENALIZACIÓN","ACEPTABLE")</f>
        <v>ACEPTABLE</v>
      </c>
      <c r="T111" s="197"/>
      <c r="U111" s="1"/>
      <c r="V111" s="1"/>
      <c r="W111" s="1"/>
      <c r="X111" s="1"/>
      <c r="Y111" s="1"/>
      <c r="Z111" s="1"/>
      <c r="AA111" s="1"/>
      <c r="AB111" s="1"/>
    </row>
    <row r="112" spans="1:28" x14ac:dyDescent="0.25">
      <c r="A112" s="191"/>
      <c r="B112" s="120"/>
      <c r="C112" s="120"/>
      <c r="D112" s="120"/>
      <c r="E112" s="167" t="s">
        <v>138</v>
      </c>
      <c r="F112" s="483" t="s">
        <v>139</v>
      </c>
      <c r="G112" s="483"/>
      <c r="H112" s="483"/>
      <c r="I112" s="483"/>
      <c r="J112" s="484"/>
      <c r="K112" s="192" t="s">
        <v>16</v>
      </c>
      <c r="L112" s="169">
        <v>4</v>
      </c>
      <c r="M112" s="170">
        <v>1</v>
      </c>
      <c r="N112" s="171">
        <f t="shared" ref="N112:N113" si="14">+L112*M112</f>
        <v>4</v>
      </c>
      <c r="O112" s="171">
        <v>1</v>
      </c>
      <c r="P112" s="221">
        <f t="shared" ref="P112:P113" si="15">+L112*O112</f>
        <v>4</v>
      </c>
      <c r="Q112" s="199"/>
      <c r="R112" s="120"/>
      <c r="S112" s="481"/>
      <c r="T112" s="197"/>
      <c r="U112" s="1"/>
      <c r="V112" s="1"/>
      <c r="W112" s="1"/>
      <c r="X112" s="1"/>
      <c r="Y112" s="1"/>
      <c r="Z112" s="1"/>
      <c r="AA112" s="1"/>
      <c r="AB112" s="1"/>
    </row>
    <row r="113" spans="1:28" x14ac:dyDescent="0.25">
      <c r="A113" s="191"/>
      <c r="B113" s="120"/>
      <c r="C113" s="120"/>
      <c r="D113" s="120"/>
      <c r="E113" s="157" t="s">
        <v>140</v>
      </c>
      <c r="F113" s="479" t="s">
        <v>141</v>
      </c>
      <c r="G113" s="479"/>
      <c r="H113" s="479"/>
      <c r="I113" s="479"/>
      <c r="J113" s="480"/>
      <c r="K113" s="192" t="s">
        <v>16</v>
      </c>
      <c r="L113" s="169">
        <v>3</v>
      </c>
      <c r="M113" s="170">
        <v>1</v>
      </c>
      <c r="N113" s="171">
        <f t="shared" si="14"/>
        <v>3</v>
      </c>
      <c r="O113" s="171">
        <v>1</v>
      </c>
      <c r="P113" s="221">
        <f t="shared" si="15"/>
        <v>3</v>
      </c>
      <c r="Q113" s="485" t="s">
        <v>135</v>
      </c>
      <c r="R113" s="486"/>
      <c r="S113" s="481"/>
      <c r="T113" s="197"/>
      <c r="U113" s="1"/>
      <c r="V113" s="1"/>
      <c r="W113" s="1"/>
      <c r="X113" s="1"/>
      <c r="Y113" s="1"/>
      <c r="Z113" s="1"/>
      <c r="AA113" s="1"/>
      <c r="AB113" s="1"/>
    </row>
    <row r="114" spans="1:28" ht="15.75" thickBot="1" x14ac:dyDescent="0.3">
      <c r="A114" s="222"/>
      <c r="B114" s="145"/>
      <c r="C114" s="145"/>
      <c r="D114" s="145"/>
      <c r="E114" s="145"/>
      <c r="F114" s="223"/>
      <c r="G114" s="145"/>
      <c r="H114" s="224"/>
      <c r="I114" s="225"/>
      <c r="J114" s="226"/>
      <c r="K114" s="227"/>
      <c r="L114" s="228"/>
      <c r="M114" s="174" t="s">
        <v>64</v>
      </c>
      <c r="N114" s="175">
        <f>SUM(N111:N113)</f>
        <v>12</v>
      </c>
      <c r="O114" s="174" t="s">
        <v>65</v>
      </c>
      <c r="P114" s="176">
        <f>SUM(P111:P113)</f>
        <v>12</v>
      </c>
      <c r="Q114" s="208">
        <f>+N114/P114*10</f>
        <v>10</v>
      </c>
      <c r="R114" s="209" t="str">
        <f>+IF(Q114&lt;7,"INACEPTABLE","ACEPTABLE")</f>
        <v>ACEPTABLE</v>
      </c>
      <c r="S114" s="482"/>
      <c r="T114" s="197"/>
      <c r="U114" s="1"/>
      <c r="V114" s="1"/>
      <c r="W114" s="1"/>
      <c r="X114" s="1"/>
      <c r="Y114" s="1"/>
      <c r="Z114" s="1"/>
      <c r="AA114" s="1"/>
      <c r="AB114" s="1"/>
    </row>
    <row r="115" spans="1:28" ht="15.75" thickBot="1" x14ac:dyDescent="0.3">
      <c r="A115" s="229"/>
      <c r="B115" s="120"/>
      <c r="C115" s="120"/>
      <c r="D115" s="120"/>
      <c r="E115" s="120"/>
      <c r="F115" s="230"/>
      <c r="G115" s="120"/>
      <c r="H115" s="231"/>
      <c r="I115" s="232"/>
      <c r="J115" s="149"/>
      <c r="K115" s="149"/>
      <c r="L115" s="233"/>
      <c r="M115" s="179"/>
      <c r="N115" s="150"/>
      <c r="O115" s="179"/>
      <c r="P115" s="150"/>
      <c r="Q115" s="234"/>
      <c r="R115" s="235"/>
      <c r="S115" s="236"/>
      <c r="T115" s="197"/>
    </row>
    <row r="116" spans="1:28" ht="15.75" thickBot="1" x14ac:dyDescent="0.3">
      <c r="A116" s="229"/>
      <c r="B116" s="120"/>
      <c r="C116" s="120"/>
      <c r="D116" s="541" t="s">
        <v>142</v>
      </c>
      <c r="E116" s="542"/>
      <c r="F116" s="542"/>
      <c r="G116" s="542"/>
      <c r="H116" s="542"/>
      <c r="I116" s="542"/>
      <c r="J116" s="542"/>
      <c r="K116" s="543"/>
      <c r="L116" s="237" t="s">
        <v>143</v>
      </c>
      <c r="M116" s="238" t="s">
        <v>144</v>
      </c>
      <c r="N116" s="151"/>
      <c r="O116" s="151"/>
      <c r="P116" s="239"/>
      <c r="Q116" s="151"/>
      <c r="R116" s="151"/>
      <c r="S116" s="240"/>
      <c r="T116" s="197"/>
    </row>
    <row r="117" spans="1:28" ht="15.75" thickBot="1" x14ac:dyDescent="0.3">
      <c r="A117" s="229"/>
      <c r="B117" s="120"/>
      <c r="C117" s="120"/>
      <c r="D117" s="120"/>
      <c r="E117" s="120"/>
      <c r="F117" s="230"/>
      <c r="G117" s="120"/>
      <c r="H117" s="147"/>
      <c r="I117" s="241"/>
      <c r="J117" s="241"/>
      <c r="K117" s="241"/>
      <c r="L117" s="242"/>
      <c r="M117" s="150"/>
      <c r="N117" s="150"/>
      <c r="O117" s="150"/>
      <c r="P117" s="243"/>
      <c r="Q117" s="150"/>
      <c r="R117" s="150"/>
      <c r="S117" s="236"/>
      <c r="T117" s="197"/>
    </row>
    <row r="118" spans="1:28" ht="15.75" thickBot="1" x14ac:dyDescent="0.3">
      <c r="A118" s="229"/>
      <c r="B118" s="120"/>
      <c r="C118" s="120"/>
      <c r="D118" s="120"/>
      <c r="E118" s="120"/>
      <c r="F118" s="230"/>
      <c r="G118" s="120"/>
      <c r="H118" s="147"/>
      <c r="I118" s="241"/>
      <c r="J118" s="241"/>
      <c r="K118" s="241"/>
      <c r="L118" s="244" t="s">
        <v>145</v>
      </c>
      <c r="M118" s="184" t="s">
        <v>146</v>
      </c>
      <c r="N118" s="184" t="s">
        <v>147</v>
      </c>
      <c r="O118" s="135" t="s">
        <v>148</v>
      </c>
      <c r="P118" s="244" t="s">
        <v>145</v>
      </c>
      <c r="Q118" s="135" t="s">
        <v>78</v>
      </c>
      <c r="R118" s="150"/>
      <c r="S118" s="236"/>
      <c r="T118" s="197"/>
    </row>
    <row r="119" spans="1:28" x14ac:dyDescent="0.25">
      <c r="A119" s="447" t="s">
        <v>399</v>
      </c>
      <c r="B119" s="448"/>
      <c r="C119" s="448"/>
      <c r="D119" s="449"/>
      <c r="E119" s="245"/>
      <c r="F119" s="544" t="s">
        <v>149</v>
      </c>
      <c r="G119" s="544"/>
      <c r="H119" s="544"/>
      <c r="I119" s="544"/>
      <c r="J119" s="544"/>
      <c r="K119" s="545"/>
      <c r="L119" s="246">
        <f>Q19</f>
        <v>4</v>
      </c>
      <c r="M119" s="162">
        <v>5</v>
      </c>
      <c r="N119" s="247">
        <f>+L119*M119</f>
        <v>20</v>
      </c>
      <c r="O119" s="546">
        <f>+(M119*10+M120*10+M121*10+M122*10+M123*10+M124*10+M125*10)</f>
        <v>200</v>
      </c>
      <c r="P119" s="547">
        <f>+IF(M116="NO",(N126/O119*10),0)</f>
        <v>0</v>
      </c>
      <c r="Q119" s="472" t="str">
        <f>+IF(P119&lt;=8,"PENALIZACIÓN","ACEPTABLE")</f>
        <v>PENALIZACIÓN</v>
      </c>
      <c r="S119" s="236"/>
      <c r="T119" s="197"/>
    </row>
    <row r="120" spans="1:28" x14ac:dyDescent="0.25">
      <c r="A120" s="450"/>
      <c r="B120" s="451"/>
      <c r="C120" s="451"/>
      <c r="D120" s="452"/>
      <c r="E120" s="248"/>
      <c r="F120" s="489" t="s">
        <v>150</v>
      </c>
      <c r="G120" s="489"/>
      <c r="H120" s="489"/>
      <c r="I120" s="489"/>
      <c r="J120" s="489"/>
      <c r="K120" s="490"/>
      <c r="L120" s="249">
        <f>Q33</f>
        <v>10</v>
      </c>
      <c r="M120" s="169">
        <v>4</v>
      </c>
      <c r="N120" s="250">
        <f t="shared" ref="N120:N125" si="16">+L120*M120</f>
        <v>40</v>
      </c>
      <c r="O120" s="470"/>
      <c r="P120" s="548"/>
      <c r="Q120" s="473"/>
      <c r="S120" s="236"/>
      <c r="T120" s="197"/>
    </row>
    <row r="121" spans="1:28" x14ac:dyDescent="0.25">
      <c r="A121" s="450"/>
      <c r="B121" s="451"/>
      <c r="C121" s="451"/>
      <c r="D121" s="452"/>
      <c r="E121" s="251"/>
      <c r="F121" s="479" t="s">
        <v>151</v>
      </c>
      <c r="G121" s="479"/>
      <c r="H121" s="479"/>
      <c r="I121" s="479"/>
      <c r="J121" s="479"/>
      <c r="K121" s="480"/>
      <c r="L121" s="249">
        <f>Q40</f>
        <v>10</v>
      </c>
      <c r="M121" s="169">
        <v>3</v>
      </c>
      <c r="N121" s="250">
        <f t="shared" si="16"/>
        <v>30</v>
      </c>
      <c r="O121" s="470"/>
      <c r="P121" s="548"/>
      <c r="Q121" s="473"/>
      <c r="S121" s="236"/>
      <c r="T121" s="197"/>
    </row>
    <row r="122" spans="1:28" x14ac:dyDescent="0.25">
      <c r="A122" s="450"/>
      <c r="B122" s="451"/>
      <c r="C122" s="451"/>
      <c r="D122" s="452"/>
      <c r="E122" s="248"/>
      <c r="F122" s="489" t="s">
        <v>152</v>
      </c>
      <c r="G122" s="489"/>
      <c r="H122" s="489"/>
      <c r="I122" s="489"/>
      <c r="J122" s="489"/>
      <c r="K122" s="490"/>
      <c r="L122" s="246">
        <f>Q46</f>
        <v>7.2727272727272734</v>
      </c>
      <c r="M122" s="162">
        <v>4</v>
      </c>
      <c r="N122" s="247">
        <f t="shared" si="16"/>
        <v>29.090909090909093</v>
      </c>
      <c r="O122" s="470"/>
      <c r="P122" s="548"/>
      <c r="Q122" s="473"/>
      <c r="R122" s="151"/>
      <c r="S122" s="236"/>
      <c r="T122" s="197"/>
    </row>
    <row r="123" spans="1:28" x14ac:dyDescent="0.25">
      <c r="A123" s="450"/>
      <c r="B123" s="451"/>
      <c r="C123" s="451"/>
      <c r="D123" s="452"/>
      <c r="E123" s="251"/>
      <c r="F123" s="479" t="s">
        <v>153</v>
      </c>
      <c r="G123" s="479"/>
      <c r="H123" s="479"/>
      <c r="I123" s="479"/>
      <c r="J123" s="479"/>
      <c r="K123" s="480"/>
      <c r="L123" s="249">
        <f>Q96</f>
        <v>7.5</v>
      </c>
      <c r="M123" s="169">
        <v>2</v>
      </c>
      <c r="N123" s="250">
        <f t="shared" si="16"/>
        <v>15</v>
      </c>
      <c r="O123" s="470"/>
      <c r="P123" s="548"/>
      <c r="Q123" s="473"/>
      <c r="R123" s="151"/>
      <c r="S123" s="236"/>
    </row>
    <row r="124" spans="1:28" x14ac:dyDescent="0.25">
      <c r="A124" s="450"/>
      <c r="B124" s="451"/>
      <c r="C124" s="451"/>
      <c r="D124" s="452"/>
      <c r="E124" s="248"/>
      <c r="F124" s="489" t="s">
        <v>154</v>
      </c>
      <c r="G124" s="489"/>
      <c r="H124" s="489"/>
      <c r="I124" s="489"/>
      <c r="J124" s="489"/>
      <c r="K124" s="490"/>
      <c r="L124" s="249">
        <f>Q108</f>
        <v>6.8421052631578947</v>
      </c>
      <c r="M124" s="169">
        <v>1</v>
      </c>
      <c r="N124" s="250">
        <f t="shared" si="16"/>
        <v>6.8421052631578947</v>
      </c>
      <c r="O124" s="470"/>
      <c r="P124" s="548"/>
      <c r="Q124" s="473"/>
      <c r="R124" s="151"/>
      <c r="S124" s="236"/>
    </row>
    <row r="125" spans="1:28" ht="15.75" thickBot="1" x14ac:dyDescent="0.3">
      <c r="A125" s="453"/>
      <c r="B125" s="454"/>
      <c r="C125" s="454"/>
      <c r="D125" s="455"/>
      <c r="E125" s="754"/>
      <c r="F125" s="479" t="s">
        <v>155</v>
      </c>
      <c r="G125" s="479"/>
      <c r="H125" s="479"/>
      <c r="I125" s="479"/>
      <c r="J125" s="479"/>
      <c r="K125" s="480"/>
      <c r="L125" s="771">
        <f>Q114</f>
        <v>10</v>
      </c>
      <c r="M125" s="253">
        <v>1</v>
      </c>
      <c r="N125" s="254">
        <f t="shared" si="16"/>
        <v>10</v>
      </c>
      <c r="O125" s="471"/>
      <c r="P125" s="549"/>
      <c r="Q125" s="474"/>
      <c r="R125" s="151"/>
      <c r="S125" s="236"/>
    </row>
    <row r="126" spans="1:28" ht="28.5" customHeight="1" thickBot="1" x14ac:dyDescent="0.3">
      <c r="A126" s="229"/>
      <c r="B126" s="120"/>
      <c r="C126" s="120"/>
      <c r="D126" s="120"/>
      <c r="E126" s="772" t="s">
        <v>156</v>
      </c>
      <c r="F126" s="773"/>
      <c r="G126" s="773"/>
      <c r="H126" s="773"/>
      <c r="I126" s="773"/>
      <c r="J126" s="773"/>
      <c r="K126" s="773"/>
      <c r="L126" s="774"/>
      <c r="M126" s="775" t="s">
        <v>64</v>
      </c>
      <c r="N126" s="776">
        <f>SUM(N117:N125)</f>
        <v>150.93301435406698</v>
      </c>
      <c r="O126" s="151"/>
      <c r="P126" s="151" t="s">
        <v>157</v>
      </c>
      <c r="Q126" s="151"/>
      <c r="R126" s="151"/>
      <c r="S126" s="236"/>
    </row>
    <row r="127" spans="1:28" x14ac:dyDescent="0.25">
      <c r="A127" s="229"/>
      <c r="B127" s="120"/>
      <c r="C127" s="120"/>
      <c r="D127" s="120"/>
      <c r="L127" s="241"/>
      <c r="M127" s="151"/>
      <c r="N127" s="151"/>
      <c r="P127" s="239"/>
      <c r="Q127" s="151"/>
      <c r="R127" s="151"/>
      <c r="S127" s="236"/>
    </row>
    <row r="129" spans="1:29" ht="15.75" thickBot="1" x14ac:dyDescent="0.3">
      <c r="A129" s="229"/>
      <c r="B129" s="120"/>
      <c r="C129" s="120"/>
      <c r="D129" s="120"/>
      <c r="E129" s="120"/>
      <c r="F129" s="230"/>
      <c r="G129" s="120"/>
      <c r="H129" s="147"/>
      <c r="I129" s="241"/>
      <c r="J129" s="241"/>
      <c r="K129" s="241"/>
      <c r="L129" s="241"/>
      <c r="M129" s="151"/>
      <c r="N129" s="151"/>
      <c r="O129" s="151"/>
      <c r="P129" s="239"/>
      <c r="Q129" s="151"/>
      <c r="R129" s="151"/>
      <c r="S129" s="236"/>
      <c r="T129" s="197"/>
      <c r="U129" s="197"/>
    </row>
    <row r="130" spans="1:29" ht="15.75" thickBot="1" x14ac:dyDescent="0.3">
      <c r="A130" s="777" t="s">
        <v>158</v>
      </c>
      <c r="B130" s="778"/>
      <c r="C130" s="778"/>
      <c r="D130" s="778"/>
      <c r="E130" s="778"/>
      <c r="F130" s="778"/>
      <c r="G130" s="778"/>
      <c r="H130" s="778"/>
      <c r="I130" s="778"/>
      <c r="J130" s="778"/>
      <c r="K130" s="778"/>
      <c r="L130" s="778"/>
      <c r="M130" s="778"/>
      <c r="N130" s="778"/>
      <c r="O130" s="778"/>
      <c r="P130" s="778"/>
      <c r="Q130" s="778"/>
      <c r="R130" s="778"/>
      <c r="S130" s="778"/>
      <c r="T130" s="779"/>
    </row>
    <row r="131" spans="1:29" x14ac:dyDescent="0.25">
      <c r="A131" s="255"/>
      <c r="B131" s="151"/>
      <c r="C131" s="151"/>
      <c r="D131" s="151"/>
      <c r="E131" s="151"/>
      <c r="F131" s="148"/>
      <c r="G131" s="151"/>
      <c r="H131" s="147"/>
      <c r="I131" s="241"/>
      <c r="J131" s="241"/>
      <c r="K131" s="241"/>
      <c r="L131" s="241"/>
      <c r="M131" s="151"/>
      <c r="N131" s="151"/>
      <c r="O131" s="151"/>
      <c r="P131" s="239"/>
      <c r="Q131" s="151"/>
      <c r="R131" s="151"/>
      <c r="S131" s="236"/>
      <c r="T131" s="197"/>
      <c r="U131" s="197"/>
    </row>
    <row r="132" spans="1:29" x14ac:dyDescent="0.25">
      <c r="A132" s="538"/>
      <c r="B132" s="538"/>
      <c r="C132" s="538"/>
      <c r="D132" s="538"/>
      <c r="E132" s="256"/>
      <c r="F132" s="256"/>
      <c r="G132" s="151"/>
      <c r="H132" s="151"/>
      <c r="I132" s="151"/>
      <c r="J132" s="151"/>
      <c r="K132" s="151"/>
      <c r="L132" s="151"/>
    </row>
    <row r="133" spans="1:29" x14ac:dyDescent="0.25">
      <c r="A133" s="538"/>
      <c r="B133" s="538"/>
      <c r="C133" s="538"/>
      <c r="D133" s="538"/>
      <c r="E133" s="256"/>
      <c r="F133" s="256"/>
      <c r="G133" s="151"/>
      <c r="H133" s="151"/>
      <c r="I133" s="151"/>
      <c r="J133" s="151"/>
      <c r="K133" s="151"/>
      <c r="L133" s="151"/>
    </row>
    <row r="134" spans="1:29" x14ac:dyDescent="0.25">
      <c r="A134" s="538"/>
      <c r="B134" s="538"/>
      <c r="C134" s="538"/>
      <c r="D134" s="538"/>
      <c r="E134" s="256"/>
      <c r="F134" s="256"/>
      <c r="G134" s="151"/>
      <c r="H134" s="151"/>
      <c r="I134" s="151"/>
      <c r="J134" s="151"/>
      <c r="K134" s="151"/>
      <c r="L134" s="151"/>
    </row>
    <row r="135" spans="1:29" x14ac:dyDescent="0.25">
      <c r="A135" s="538"/>
      <c r="B135" s="538"/>
      <c r="C135" s="538"/>
      <c r="D135" s="538"/>
      <c r="E135" s="256"/>
      <c r="F135" s="256"/>
      <c r="G135" s="151"/>
      <c r="H135" s="151"/>
      <c r="I135" s="151"/>
      <c r="J135" s="151"/>
      <c r="K135" s="151"/>
      <c r="L135" s="151"/>
    </row>
    <row r="136" spans="1:29" x14ac:dyDescent="0.25">
      <c r="A136" s="780" t="s">
        <v>400</v>
      </c>
      <c r="B136" s="780"/>
      <c r="C136" s="780"/>
      <c r="D136" s="780"/>
      <c r="E136" s="780"/>
      <c r="F136" s="780"/>
      <c r="G136" s="780"/>
      <c r="H136" s="780"/>
      <c r="I136" s="780"/>
      <c r="J136" s="780"/>
      <c r="K136" s="780"/>
      <c r="L136" s="780"/>
      <c r="M136" s="780"/>
      <c r="N136" s="780"/>
      <c r="O136" s="780"/>
      <c r="P136" s="780"/>
      <c r="Q136" s="780"/>
      <c r="R136" s="780"/>
      <c r="T136" s="120"/>
      <c r="U136" s="120"/>
    </row>
    <row r="137" spans="1:29" x14ac:dyDescent="0.25">
      <c r="A137" s="151"/>
      <c r="T137" s="120"/>
      <c r="U137" s="120"/>
    </row>
    <row r="138" spans="1:29" ht="15.75" thickBot="1" x14ac:dyDescent="0.3">
      <c r="A138" s="148"/>
      <c r="H138" s="120"/>
      <c r="T138" s="120"/>
      <c r="U138" s="120"/>
    </row>
    <row r="139" spans="1:29" ht="18.75" customHeight="1" thickBot="1" x14ac:dyDescent="0.3">
      <c r="A139" s="257" t="s">
        <v>159</v>
      </c>
      <c r="B139" s="258"/>
      <c r="C139" s="258"/>
      <c r="D139" s="259" t="s">
        <v>160</v>
      </c>
      <c r="E139" s="259" t="s">
        <v>161</v>
      </c>
      <c r="F139" s="259"/>
      <c r="G139" s="259" t="s">
        <v>162</v>
      </c>
      <c r="H139" s="259" t="s">
        <v>163</v>
      </c>
      <c r="I139" s="259" t="s">
        <v>164</v>
      </c>
      <c r="J139" s="260"/>
      <c r="L139" s="261" t="s">
        <v>15</v>
      </c>
      <c r="M139" s="262"/>
      <c r="N139" s="262"/>
      <c r="O139" s="262"/>
      <c r="P139" s="262"/>
      <c r="Q139" s="262"/>
      <c r="R139" s="263"/>
      <c r="T139" s="120"/>
      <c r="U139" s="120"/>
    </row>
    <row r="140" spans="1:29" ht="15.75" customHeight="1" thickBot="1" x14ac:dyDescent="0.3">
      <c r="A140" s="526" t="s">
        <v>165</v>
      </c>
      <c r="B140" s="527"/>
      <c r="C140" s="264" t="s">
        <v>166</v>
      </c>
      <c r="D140" s="265"/>
      <c r="E140" s="265"/>
      <c r="F140" s="266"/>
      <c r="G140" s="265"/>
      <c r="H140" s="267"/>
      <c r="I140" s="265"/>
      <c r="J140" s="268"/>
      <c r="L140" s="269" t="s">
        <v>167</v>
      </c>
      <c r="M140" s="123"/>
      <c r="N140" s="123"/>
      <c r="O140" s="270" t="s">
        <v>163</v>
      </c>
      <c r="P140" s="123"/>
      <c r="Q140" s="123"/>
      <c r="R140" s="130"/>
      <c r="T140" s="120"/>
      <c r="U140" s="120"/>
    </row>
    <row r="141" spans="1:29" ht="15.75" thickBot="1" x14ac:dyDescent="0.3">
      <c r="A141" s="539"/>
      <c r="B141" s="540"/>
      <c r="C141" s="271" t="s">
        <v>168</v>
      </c>
      <c r="D141" s="272"/>
      <c r="E141" s="273">
        <v>2</v>
      </c>
      <c r="F141" s="268"/>
      <c r="G141" s="272">
        <f t="shared" ref="G141:G146" si="17">D141*E141</f>
        <v>0</v>
      </c>
      <c r="H141" s="268"/>
      <c r="I141" s="273">
        <f>+IF(G141&gt;5,0,1)</f>
        <v>1</v>
      </c>
      <c r="J141" s="268"/>
      <c r="L141" s="274" t="s">
        <v>169</v>
      </c>
      <c r="M141" s="274"/>
      <c r="N141" s="275" t="s">
        <v>170</v>
      </c>
      <c r="O141" s="272">
        <f t="shared" ref="O141:O150" si="18">I141</f>
        <v>1</v>
      </c>
      <c r="P141" s="276"/>
      <c r="Q141" s="123"/>
      <c r="R141" s="130"/>
      <c r="T141" s="120"/>
      <c r="U141" s="120"/>
    </row>
    <row r="142" spans="1:29" ht="15.75" thickBot="1" x14ac:dyDescent="0.3">
      <c r="A142" s="277"/>
      <c r="B142" s="121"/>
      <c r="C142" s="264" t="s">
        <v>171</v>
      </c>
      <c r="D142" s="272"/>
      <c r="E142" s="273">
        <v>2</v>
      </c>
      <c r="F142" s="268"/>
      <c r="G142" s="272">
        <f t="shared" si="17"/>
        <v>0</v>
      </c>
      <c r="H142" s="268"/>
      <c r="I142" s="273">
        <f t="shared" ref="I142:I150" si="19">+IF(G142&gt;5,0,1)</f>
        <v>1</v>
      </c>
      <c r="J142" s="268"/>
      <c r="L142" s="278"/>
      <c r="M142" s="230"/>
      <c r="N142" s="251" t="s">
        <v>172</v>
      </c>
      <c r="O142" s="272">
        <f t="shared" si="18"/>
        <v>1</v>
      </c>
      <c r="P142" s="279"/>
      <c r="Q142" s="120"/>
      <c r="R142" s="121"/>
      <c r="T142" s="120"/>
    </row>
    <row r="143" spans="1:29" ht="15.75" thickBot="1" x14ac:dyDescent="0.3">
      <c r="A143" s="277"/>
      <c r="B143" s="121"/>
      <c r="C143" s="271" t="s">
        <v>173</v>
      </c>
      <c r="D143" s="272"/>
      <c r="E143" s="273">
        <v>2</v>
      </c>
      <c r="F143" s="268"/>
      <c r="G143" s="272">
        <f t="shared" si="17"/>
        <v>0</v>
      </c>
      <c r="H143" s="268"/>
      <c r="I143" s="273">
        <f t="shared" si="19"/>
        <v>1</v>
      </c>
      <c r="J143" s="268"/>
      <c r="L143" s="280"/>
      <c r="M143" s="223"/>
      <c r="N143" s="281" t="s">
        <v>174</v>
      </c>
      <c r="O143" s="272">
        <f t="shared" si="18"/>
        <v>1</v>
      </c>
      <c r="P143" s="279"/>
      <c r="Q143" s="120"/>
      <c r="R143" s="121"/>
      <c r="T143" s="282" t="s">
        <v>175</v>
      </c>
      <c r="U143" s="283"/>
      <c r="V143" s="283"/>
      <c r="W143" s="283"/>
      <c r="X143" s="283"/>
      <c r="Y143" s="283"/>
      <c r="Z143" s="283"/>
      <c r="AA143" s="283"/>
      <c r="AB143" s="283"/>
      <c r="AC143" s="284"/>
    </row>
    <row r="144" spans="1:29" ht="15.75" thickBot="1" x14ac:dyDescent="0.3">
      <c r="A144" s="131" t="s">
        <v>176</v>
      </c>
      <c r="B144" s="121"/>
      <c r="C144" s="264" t="s">
        <v>177</v>
      </c>
      <c r="D144" s="272">
        <v>2</v>
      </c>
      <c r="E144" s="273">
        <v>4</v>
      </c>
      <c r="F144" s="268"/>
      <c r="G144" s="272">
        <f t="shared" si="17"/>
        <v>8</v>
      </c>
      <c r="H144" s="268"/>
      <c r="I144" s="273">
        <f t="shared" si="19"/>
        <v>0</v>
      </c>
      <c r="J144" s="268"/>
      <c r="L144" s="274" t="s">
        <v>178</v>
      </c>
      <c r="M144" s="274"/>
      <c r="N144" s="274"/>
      <c r="O144" s="272">
        <f t="shared" si="18"/>
        <v>0</v>
      </c>
      <c r="P144" s="279"/>
      <c r="Q144" s="120"/>
      <c r="R144" s="121"/>
      <c r="T144" s="285" t="s">
        <v>179</v>
      </c>
      <c r="U144" s="120"/>
      <c r="V144" s="120"/>
      <c r="W144" s="120"/>
      <c r="X144" s="120"/>
      <c r="Y144" s="120"/>
      <c r="Z144" s="120"/>
      <c r="AA144" s="120"/>
      <c r="AB144" s="120"/>
      <c r="AC144" s="286"/>
    </row>
    <row r="145" spans="1:29" ht="15.75" thickBot="1" x14ac:dyDescent="0.3">
      <c r="A145" s="131" t="s">
        <v>180</v>
      </c>
      <c r="B145" s="121"/>
      <c r="C145" s="271" t="s">
        <v>181</v>
      </c>
      <c r="D145" s="272">
        <v>0</v>
      </c>
      <c r="E145" s="273">
        <v>2</v>
      </c>
      <c r="F145" s="268"/>
      <c r="G145" s="272">
        <f t="shared" si="17"/>
        <v>0</v>
      </c>
      <c r="H145" s="268"/>
      <c r="I145" s="273">
        <f t="shared" si="19"/>
        <v>1</v>
      </c>
      <c r="J145" s="268"/>
      <c r="L145" s="274" t="s">
        <v>182</v>
      </c>
      <c r="M145" s="274"/>
      <c r="N145" s="274"/>
      <c r="O145" s="272">
        <f t="shared" si="18"/>
        <v>1</v>
      </c>
      <c r="P145" s="131"/>
      <c r="Q145" s="120"/>
      <c r="R145" s="121"/>
      <c r="T145" s="285" t="s">
        <v>183</v>
      </c>
      <c r="U145" s="120"/>
      <c r="V145" s="120"/>
      <c r="W145" s="120"/>
      <c r="X145" s="120"/>
      <c r="Y145" s="120"/>
      <c r="Z145" s="120"/>
      <c r="AA145" s="120"/>
      <c r="AB145" s="120"/>
      <c r="AC145" s="286"/>
    </row>
    <row r="146" spans="1:29" ht="15.75" thickBot="1" x14ac:dyDescent="0.3">
      <c r="A146" s="131"/>
      <c r="B146" s="121"/>
      <c r="C146" s="264" t="s">
        <v>184</v>
      </c>
      <c r="D146" s="272">
        <v>2</v>
      </c>
      <c r="E146" s="273">
        <v>1</v>
      </c>
      <c r="F146" s="268"/>
      <c r="G146" s="272">
        <f t="shared" si="17"/>
        <v>2</v>
      </c>
      <c r="H146" s="268"/>
      <c r="I146" s="273">
        <f t="shared" si="19"/>
        <v>1</v>
      </c>
      <c r="J146" s="268"/>
      <c r="L146" s="274" t="s">
        <v>185</v>
      </c>
      <c r="M146" s="274"/>
      <c r="N146" s="274"/>
      <c r="O146" s="272">
        <f t="shared" si="18"/>
        <v>1</v>
      </c>
      <c r="P146" s="131"/>
      <c r="Q146" s="120"/>
      <c r="R146" s="287"/>
      <c r="T146" s="285" t="s">
        <v>186</v>
      </c>
      <c r="U146" s="120"/>
      <c r="V146" s="120"/>
      <c r="W146" s="120"/>
      <c r="X146" s="120"/>
      <c r="Y146" s="120"/>
      <c r="Z146" s="120"/>
      <c r="AA146" s="120"/>
      <c r="AB146" s="120"/>
      <c r="AC146" s="286"/>
    </row>
    <row r="147" spans="1:29" ht="15.75" thickBot="1" x14ac:dyDescent="0.3">
      <c r="A147" s="131"/>
      <c r="B147" s="121"/>
      <c r="C147" s="264" t="s">
        <v>187</v>
      </c>
      <c r="D147" s="272"/>
      <c r="E147" s="273">
        <v>4</v>
      </c>
      <c r="F147" s="268"/>
      <c r="G147" s="272"/>
      <c r="H147" s="268"/>
      <c r="I147" s="273">
        <f t="shared" si="19"/>
        <v>1</v>
      </c>
      <c r="J147" s="268"/>
      <c r="L147" s="274" t="s">
        <v>188</v>
      </c>
      <c r="M147" s="274"/>
      <c r="N147" s="274"/>
      <c r="O147" s="272">
        <f t="shared" si="18"/>
        <v>1</v>
      </c>
      <c r="P147" s="131"/>
      <c r="Q147" s="120"/>
      <c r="R147" s="121"/>
      <c r="T147" s="285" t="s">
        <v>189</v>
      </c>
      <c r="U147" s="120"/>
      <c r="V147" s="120"/>
      <c r="W147" s="120"/>
      <c r="X147" s="120"/>
      <c r="Y147" s="120"/>
      <c r="Z147" s="120"/>
      <c r="AA147" s="120"/>
      <c r="AB147" s="120"/>
      <c r="AC147" s="286"/>
    </row>
    <row r="148" spans="1:29" ht="15.75" thickBot="1" x14ac:dyDescent="0.3">
      <c r="A148" s="131"/>
      <c r="B148" s="121"/>
      <c r="C148" s="264" t="s">
        <v>190</v>
      </c>
      <c r="D148" s="272"/>
      <c r="E148" s="273">
        <v>3</v>
      </c>
      <c r="F148" s="268"/>
      <c r="G148" s="272"/>
      <c r="H148" s="268"/>
      <c r="I148" s="273">
        <f t="shared" si="19"/>
        <v>1</v>
      </c>
      <c r="J148" s="268"/>
      <c r="L148" s="274" t="s">
        <v>191</v>
      </c>
      <c r="M148" s="274"/>
      <c r="N148" s="274"/>
      <c r="O148" s="272">
        <f t="shared" si="18"/>
        <v>1</v>
      </c>
      <c r="P148" s="131"/>
      <c r="Q148" s="120"/>
      <c r="R148" s="121"/>
      <c r="T148" s="288" t="s">
        <v>192</v>
      </c>
      <c r="U148" s="289"/>
      <c r="V148" s="289"/>
      <c r="W148" s="289"/>
      <c r="X148" s="289"/>
      <c r="Y148" s="289"/>
      <c r="Z148" s="289"/>
      <c r="AA148" s="289"/>
      <c r="AB148" s="289"/>
      <c r="AC148" s="290"/>
    </row>
    <row r="149" spans="1:29" ht="15.75" thickBot="1" x14ac:dyDescent="0.3">
      <c r="A149" s="131"/>
      <c r="B149" s="121"/>
      <c r="C149" s="271" t="s">
        <v>193</v>
      </c>
      <c r="D149" s="272"/>
      <c r="E149" s="273">
        <v>2</v>
      </c>
      <c r="F149" s="268"/>
      <c r="G149" s="272">
        <f>D149*E149</f>
        <v>0</v>
      </c>
      <c r="H149" s="268"/>
      <c r="I149" s="273">
        <f t="shared" si="19"/>
        <v>1</v>
      </c>
      <c r="J149" s="268"/>
      <c r="L149" s="274" t="s">
        <v>194</v>
      </c>
      <c r="M149" s="274"/>
      <c r="N149" s="274"/>
      <c r="O149" s="272">
        <f t="shared" si="18"/>
        <v>1</v>
      </c>
      <c r="P149" s="279"/>
      <c r="Q149" s="291"/>
      <c r="R149" s="121"/>
      <c r="T149" s="120"/>
      <c r="U149" s="120"/>
      <c r="V149" s="120"/>
      <c r="W149" s="120"/>
      <c r="X149" s="120"/>
      <c r="Y149" s="120"/>
      <c r="Z149" s="120"/>
      <c r="AA149" s="120"/>
      <c r="AB149" s="120"/>
      <c r="AC149" s="120"/>
    </row>
    <row r="150" spans="1:29" ht="15.75" thickBot="1" x14ac:dyDescent="0.3">
      <c r="A150" s="131"/>
      <c r="B150" s="121"/>
      <c r="C150" s="292" t="s">
        <v>195</v>
      </c>
      <c r="D150" s="293"/>
      <c r="E150" s="294">
        <v>4</v>
      </c>
      <c r="F150" s="268"/>
      <c r="G150" s="293"/>
      <c r="H150" s="268"/>
      <c r="I150" s="294">
        <f t="shared" si="19"/>
        <v>1</v>
      </c>
      <c r="J150" s="268"/>
      <c r="L150" s="295" t="s">
        <v>196</v>
      </c>
      <c r="M150" s="295"/>
      <c r="N150" s="295"/>
      <c r="O150" s="296">
        <f t="shared" si="18"/>
        <v>1</v>
      </c>
      <c r="P150" s="297"/>
      <c r="Q150" s="298"/>
      <c r="R150" s="299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</row>
    <row r="151" spans="1:29" ht="16.5" thickTop="1" thickBot="1" x14ac:dyDescent="0.3">
      <c r="A151" s="300" t="s">
        <v>197</v>
      </c>
      <c r="B151" s="301"/>
      <c r="C151" s="302" t="s">
        <v>166</v>
      </c>
      <c r="D151" s="303"/>
      <c r="E151" s="304"/>
      <c r="F151" s="305"/>
      <c r="G151" s="303"/>
      <c r="H151" s="305"/>
      <c r="I151" s="304"/>
      <c r="J151" s="305"/>
      <c r="L151" s="269" t="s">
        <v>198</v>
      </c>
      <c r="M151" s="120"/>
      <c r="N151" s="120"/>
      <c r="O151" s="306" t="s">
        <v>163</v>
      </c>
      <c r="P151" s="120"/>
      <c r="Q151" s="120"/>
      <c r="R151" s="121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</row>
    <row r="152" spans="1:29" ht="16.5" thickTop="1" thickBot="1" x14ac:dyDescent="0.3">
      <c r="A152" s="307"/>
      <c r="B152" s="308"/>
      <c r="C152" s="309" t="s">
        <v>168</v>
      </c>
      <c r="D152" s="310"/>
      <c r="E152" s="311">
        <v>2</v>
      </c>
      <c r="F152" s="268"/>
      <c r="G152" s="310">
        <f t="shared" ref="G152:G157" si="20">D152*E152</f>
        <v>0</v>
      </c>
      <c r="H152" s="268"/>
      <c r="I152" s="311">
        <f t="shared" ref="I152:I161" si="21">+IF(G152&gt;5,0,1)</f>
        <v>1</v>
      </c>
      <c r="J152" s="268"/>
      <c r="L152" s="274" t="s">
        <v>169</v>
      </c>
      <c r="M152" s="274"/>
      <c r="N152" s="275" t="s">
        <v>170</v>
      </c>
      <c r="O152" s="272">
        <f t="shared" ref="O152:O161" si="22">I152</f>
        <v>1</v>
      </c>
      <c r="P152" s="312"/>
      <c r="Q152" s="123"/>
      <c r="R152" s="130"/>
      <c r="S152" s="151"/>
      <c r="T152" s="256"/>
      <c r="U152" s="120"/>
    </row>
    <row r="153" spans="1:29" ht="15.75" thickBot="1" x14ac:dyDescent="0.3">
      <c r="A153" s="277"/>
      <c r="B153" s="121"/>
      <c r="C153" s="264" t="s">
        <v>171</v>
      </c>
      <c r="D153" s="272"/>
      <c r="E153" s="273">
        <v>2</v>
      </c>
      <c r="F153" s="268"/>
      <c r="G153" s="272">
        <f t="shared" si="20"/>
        <v>0</v>
      </c>
      <c r="H153" s="268"/>
      <c r="I153" s="273">
        <f t="shared" si="21"/>
        <v>1</v>
      </c>
      <c r="J153" s="268"/>
      <c r="L153" s="278"/>
      <c r="M153" s="230"/>
      <c r="N153" s="251" t="s">
        <v>172</v>
      </c>
      <c r="O153" s="272">
        <f t="shared" si="22"/>
        <v>1</v>
      </c>
      <c r="P153" s="131"/>
      <c r="Q153" s="120"/>
      <c r="R153" s="121"/>
      <c r="T153" s="120"/>
      <c r="U153" s="120"/>
    </row>
    <row r="154" spans="1:29" ht="15.75" thickBot="1" x14ac:dyDescent="0.3">
      <c r="A154" s="277"/>
      <c r="B154" s="121"/>
      <c r="C154" s="271" t="s">
        <v>173</v>
      </c>
      <c r="D154" s="272"/>
      <c r="E154" s="273">
        <v>2</v>
      </c>
      <c r="F154" s="268"/>
      <c r="G154" s="272">
        <f t="shared" si="20"/>
        <v>0</v>
      </c>
      <c r="H154" s="268"/>
      <c r="I154" s="273">
        <f t="shared" si="21"/>
        <v>1</v>
      </c>
      <c r="J154" s="268"/>
      <c r="L154" s="280"/>
      <c r="M154" s="223"/>
      <c r="N154" s="281" t="s">
        <v>174</v>
      </c>
      <c r="O154" s="272">
        <f t="shared" si="22"/>
        <v>1</v>
      </c>
      <c r="P154" s="279"/>
      <c r="Q154" s="120"/>
      <c r="R154" s="121"/>
      <c r="S154" s="120"/>
      <c r="T154" s="256"/>
      <c r="U154" s="120"/>
    </row>
    <row r="155" spans="1:29" ht="15.75" thickBot="1" x14ac:dyDescent="0.3">
      <c r="A155" s="131" t="s">
        <v>199</v>
      </c>
      <c r="B155" s="121"/>
      <c r="C155" s="264" t="s">
        <v>177</v>
      </c>
      <c r="D155" s="272">
        <v>2</v>
      </c>
      <c r="E155" s="273">
        <v>4</v>
      </c>
      <c r="F155" s="268"/>
      <c r="G155" s="272">
        <f t="shared" si="20"/>
        <v>8</v>
      </c>
      <c r="H155" s="268"/>
      <c r="I155" s="273">
        <f t="shared" si="21"/>
        <v>0</v>
      </c>
      <c r="J155" s="268"/>
      <c r="L155" s="274" t="s">
        <v>178</v>
      </c>
      <c r="M155" s="274"/>
      <c r="N155" s="274"/>
      <c r="O155" s="272">
        <f t="shared" si="22"/>
        <v>0</v>
      </c>
      <c r="P155" s="131"/>
      <c r="Q155" s="120"/>
      <c r="R155" s="121"/>
      <c r="S155" s="120"/>
      <c r="T155" s="256"/>
      <c r="U155" s="151"/>
    </row>
    <row r="156" spans="1:29" ht="15.75" thickBot="1" x14ac:dyDescent="0.3">
      <c r="A156" s="131" t="s">
        <v>200</v>
      </c>
      <c r="B156" s="121"/>
      <c r="C156" s="271" t="s">
        <v>181</v>
      </c>
      <c r="D156" s="272">
        <v>0</v>
      </c>
      <c r="E156" s="273">
        <v>2</v>
      </c>
      <c r="F156" s="268"/>
      <c r="G156" s="272">
        <f t="shared" si="20"/>
        <v>0</v>
      </c>
      <c r="H156" s="268"/>
      <c r="I156" s="273">
        <f t="shared" si="21"/>
        <v>1</v>
      </c>
      <c r="J156" s="268"/>
      <c r="L156" s="274" t="s">
        <v>182</v>
      </c>
      <c r="M156" s="274"/>
      <c r="N156" s="274"/>
      <c r="O156" s="272">
        <f t="shared" si="22"/>
        <v>1</v>
      </c>
      <c r="P156" s="131"/>
      <c r="Q156" s="120"/>
      <c r="R156" s="121"/>
      <c r="S156" s="120"/>
      <c r="T156" s="256"/>
      <c r="U156" s="151"/>
    </row>
    <row r="157" spans="1:29" ht="15.75" thickBot="1" x14ac:dyDescent="0.3">
      <c r="A157" s="131"/>
      <c r="B157" s="121"/>
      <c r="C157" s="264" t="s">
        <v>184</v>
      </c>
      <c r="D157" s="272">
        <v>2</v>
      </c>
      <c r="E157" s="273">
        <v>1</v>
      </c>
      <c r="F157" s="268"/>
      <c r="G157" s="272">
        <f t="shared" si="20"/>
        <v>2</v>
      </c>
      <c r="H157" s="268"/>
      <c r="I157" s="273">
        <f t="shared" si="21"/>
        <v>1</v>
      </c>
      <c r="J157" s="268"/>
      <c r="L157" s="274" t="s">
        <v>185</v>
      </c>
      <c r="M157" s="274"/>
      <c r="N157" s="274"/>
      <c r="O157" s="272">
        <f t="shared" si="22"/>
        <v>1</v>
      </c>
      <c r="P157" s="131"/>
      <c r="Q157" s="120"/>
      <c r="R157" s="287"/>
      <c r="T157" s="120"/>
      <c r="U157" s="151"/>
    </row>
    <row r="158" spans="1:29" ht="15.75" thickBot="1" x14ac:dyDescent="0.3">
      <c r="A158" s="131"/>
      <c r="B158" s="121"/>
      <c r="C158" s="271" t="s">
        <v>187</v>
      </c>
      <c r="D158" s="272"/>
      <c r="E158" s="273">
        <v>4</v>
      </c>
      <c r="F158" s="268"/>
      <c r="G158" s="272"/>
      <c r="H158" s="268"/>
      <c r="I158" s="273">
        <f t="shared" si="21"/>
        <v>1</v>
      </c>
      <c r="J158" s="268"/>
      <c r="L158" s="274" t="s">
        <v>188</v>
      </c>
      <c r="M158" s="274"/>
      <c r="N158" s="274"/>
      <c r="O158" s="272">
        <f t="shared" si="22"/>
        <v>1</v>
      </c>
      <c r="P158" s="131"/>
      <c r="Q158" s="120"/>
      <c r="R158" s="121"/>
      <c r="T158" s="120"/>
      <c r="U158" s="120"/>
    </row>
    <row r="159" spans="1:29" ht="15.75" thickBot="1" x14ac:dyDescent="0.3">
      <c r="A159" s="313"/>
      <c r="B159" s="121"/>
      <c r="C159" s="264" t="s">
        <v>190</v>
      </c>
      <c r="D159" s="272"/>
      <c r="E159" s="273">
        <v>3</v>
      </c>
      <c r="F159" s="268"/>
      <c r="G159" s="272"/>
      <c r="H159" s="268"/>
      <c r="I159" s="273">
        <f t="shared" si="21"/>
        <v>1</v>
      </c>
      <c r="J159" s="268"/>
      <c r="L159" s="274" t="s">
        <v>191</v>
      </c>
      <c r="M159" s="274"/>
      <c r="N159" s="274"/>
      <c r="O159" s="272">
        <f t="shared" si="22"/>
        <v>1</v>
      </c>
      <c r="P159" s="131"/>
      <c r="Q159" s="120"/>
      <c r="R159" s="121"/>
      <c r="T159" s="120"/>
      <c r="U159" s="120"/>
    </row>
    <row r="160" spans="1:29" ht="15.75" thickBot="1" x14ac:dyDescent="0.3">
      <c r="A160" s="313"/>
      <c r="B160" s="121"/>
      <c r="C160" s="271" t="s">
        <v>193</v>
      </c>
      <c r="D160" s="272"/>
      <c r="E160" s="273">
        <v>2</v>
      </c>
      <c r="F160" s="268"/>
      <c r="G160" s="272">
        <f>D160*E160</f>
        <v>0</v>
      </c>
      <c r="H160" s="268"/>
      <c r="I160" s="273">
        <f t="shared" si="21"/>
        <v>1</v>
      </c>
      <c r="J160" s="268"/>
      <c r="L160" s="274" t="s">
        <v>194</v>
      </c>
      <c r="M160" s="274"/>
      <c r="N160" s="274"/>
      <c r="O160" s="272">
        <f t="shared" si="22"/>
        <v>1</v>
      </c>
      <c r="P160" s="279"/>
      <c r="Q160" s="120"/>
      <c r="R160" s="121"/>
      <c r="T160" s="120"/>
      <c r="U160" s="120"/>
    </row>
    <row r="161" spans="1:29" ht="15.75" thickBot="1" x14ac:dyDescent="0.3">
      <c r="A161" s="314"/>
      <c r="B161" s="146"/>
      <c r="C161" s="315" t="s">
        <v>195</v>
      </c>
      <c r="D161" s="316"/>
      <c r="E161" s="317">
        <v>4</v>
      </c>
      <c r="F161" s="318"/>
      <c r="G161" s="316"/>
      <c r="H161" s="318"/>
      <c r="I161" s="317">
        <f t="shared" si="21"/>
        <v>1</v>
      </c>
      <c r="J161" s="318"/>
      <c r="L161" s="274" t="s">
        <v>196</v>
      </c>
      <c r="M161" s="274"/>
      <c r="N161" s="274"/>
      <c r="O161" s="272">
        <f t="shared" si="22"/>
        <v>1</v>
      </c>
      <c r="P161" s="131"/>
      <c r="Q161" s="120"/>
      <c r="R161" s="121"/>
      <c r="S161" s="120"/>
      <c r="T161" s="256"/>
      <c r="U161" s="120"/>
    </row>
    <row r="162" spans="1:29" ht="16.5" thickTop="1" thickBot="1" x14ac:dyDescent="0.3">
      <c r="A162" s="526" t="s">
        <v>201</v>
      </c>
      <c r="B162" s="527"/>
      <c r="C162" s="302" t="s">
        <v>166</v>
      </c>
      <c r="D162" s="319"/>
      <c r="E162" s="319"/>
      <c r="F162" s="320"/>
      <c r="G162" s="319"/>
      <c r="H162" s="151"/>
      <c r="I162" s="319"/>
      <c r="J162" s="321"/>
      <c r="L162" s="269" t="s">
        <v>202</v>
      </c>
      <c r="M162" s="120"/>
      <c r="N162" s="120"/>
      <c r="O162" s="306" t="s">
        <v>163</v>
      </c>
      <c r="P162" s="120"/>
      <c r="Q162" s="120"/>
      <c r="R162" s="121"/>
      <c r="S162" s="120"/>
      <c r="T162" s="256"/>
      <c r="U162" s="120"/>
    </row>
    <row r="163" spans="1:29" ht="15.75" thickBot="1" x14ac:dyDescent="0.3">
      <c r="A163" s="528"/>
      <c r="B163" s="529"/>
      <c r="C163" s="309" t="s">
        <v>168</v>
      </c>
      <c r="D163" s="272">
        <v>55</v>
      </c>
      <c r="E163" s="273">
        <v>1</v>
      </c>
      <c r="F163" s="120"/>
      <c r="G163" s="272">
        <f t="shared" ref="G163:G172" si="23">D163*E163</f>
        <v>55</v>
      </c>
      <c r="H163" s="120"/>
      <c r="I163" s="273">
        <f>+IF(G163&gt;50,0,1)</f>
        <v>0</v>
      </c>
      <c r="J163" s="121"/>
      <c r="L163" s="274" t="s">
        <v>169</v>
      </c>
      <c r="M163" s="274"/>
      <c r="N163" s="275" t="s">
        <v>170</v>
      </c>
      <c r="O163" s="272">
        <f t="shared" ref="O163:O172" si="24">I163</f>
        <v>0</v>
      </c>
      <c r="P163" s="312"/>
      <c r="Q163" s="123"/>
      <c r="R163" s="130"/>
      <c r="S163" s="120"/>
      <c r="T163" s="256"/>
      <c r="U163" s="120"/>
    </row>
    <row r="164" spans="1:29" ht="15.75" thickBot="1" x14ac:dyDescent="0.3">
      <c r="A164" s="277"/>
      <c r="B164" s="121"/>
      <c r="C164" s="264" t="s">
        <v>171</v>
      </c>
      <c r="D164" s="272">
        <v>45</v>
      </c>
      <c r="E164" s="273">
        <v>1</v>
      </c>
      <c r="F164" s="120"/>
      <c r="G164" s="272">
        <f t="shared" si="23"/>
        <v>45</v>
      </c>
      <c r="H164" s="120"/>
      <c r="I164" s="273">
        <f t="shared" ref="I164:I165" si="25">+IF(G164&gt;50,0,1)</f>
        <v>1</v>
      </c>
      <c r="J164" s="121"/>
      <c r="L164" s="278"/>
      <c r="M164" s="230"/>
      <c r="N164" s="251" t="s">
        <v>172</v>
      </c>
      <c r="O164" s="272">
        <f t="shared" si="24"/>
        <v>1</v>
      </c>
      <c r="P164" s="131"/>
      <c r="Q164" s="120"/>
      <c r="R164" s="121"/>
      <c r="S164" s="120"/>
      <c r="T164" s="256"/>
      <c r="U164" s="120"/>
    </row>
    <row r="165" spans="1:29" ht="15.75" thickBot="1" x14ac:dyDescent="0.3">
      <c r="A165" s="277"/>
      <c r="B165" s="121"/>
      <c r="C165" s="271" t="s">
        <v>173</v>
      </c>
      <c r="D165" s="293"/>
      <c r="E165" s="294">
        <v>1</v>
      </c>
      <c r="F165" s="120"/>
      <c r="G165" s="293">
        <f t="shared" si="23"/>
        <v>0</v>
      </c>
      <c r="H165" s="120"/>
      <c r="I165" s="273">
        <f t="shared" si="25"/>
        <v>1</v>
      </c>
      <c r="J165" s="121"/>
      <c r="L165" s="280"/>
      <c r="M165" s="223"/>
      <c r="N165" s="281" t="s">
        <v>174</v>
      </c>
      <c r="O165" s="272">
        <f t="shared" si="24"/>
        <v>1</v>
      </c>
      <c r="P165" s="279"/>
      <c r="Q165" s="120"/>
      <c r="R165" s="121"/>
      <c r="S165" s="120"/>
      <c r="T165" s="256"/>
      <c r="U165" s="120"/>
    </row>
    <row r="166" spans="1:29" ht="15.75" thickBot="1" x14ac:dyDescent="0.3">
      <c r="A166" s="131"/>
      <c r="B166" s="121"/>
      <c r="C166" s="264" t="s">
        <v>177</v>
      </c>
      <c r="D166" s="272">
        <v>55</v>
      </c>
      <c r="E166" s="273">
        <v>1</v>
      </c>
      <c r="F166" s="120"/>
      <c r="G166" s="272">
        <f t="shared" si="23"/>
        <v>55</v>
      </c>
      <c r="H166" s="120"/>
      <c r="I166" s="273">
        <f>+IF(G166&gt;50,0,1)</f>
        <v>0</v>
      </c>
      <c r="J166" s="322"/>
      <c r="L166" s="274" t="s">
        <v>178</v>
      </c>
      <c r="M166" s="274"/>
      <c r="N166" s="274"/>
      <c r="O166" s="272">
        <f t="shared" si="24"/>
        <v>0</v>
      </c>
      <c r="P166" s="131"/>
      <c r="Q166" s="120"/>
      <c r="R166" s="121"/>
      <c r="S166" s="120"/>
      <c r="T166" s="256"/>
      <c r="U166" s="120"/>
    </row>
    <row r="167" spans="1:29" ht="15.75" thickBot="1" x14ac:dyDescent="0.3">
      <c r="A167" s="131"/>
      <c r="B167" s="121"/>
      <c r="C167" s="271" t="s">
        <v>181</v>
      </c>
      <c r="D167" s="272">
        <v>45</v>
      </c>
      <c r="E167" s="273">
        <v>1</v>
      </c>
      <c r="F167" s="120"/>
      <c r="G167" s="272">
        <f t="shared" si="23"/>
        <v>45</v>
      </c>
      <c r="H167" s="120"/>
      <c r="I167" s="273">
        <f t="shared" ref="I167:I172" si="26">+IF(G167&gt;50,0,1)</f>
        <v>1</v>
      </c>
      <c r="J167" s="322"/>
      <c r="L167" s="274" t="s">
        <v>182</v>
      </c>
      <c r="M167" s="274"/>
      <c r="N167" s="274"/>
      <c r="O167" s="272">
        <f t="shared" si="24"/>
        <v>1</v>
      </c>
      <c r="P167" s="131"/>
      <c r="Q167" s="120"/>
      <c r="R167" s="121"/>
      <c r="T167" s="256"/>
      <c r="U167" s="120"/>
    </row>
    <row r="168" spans="1:29" ht="15.75" thickBot="1" x14ac:dyDescent="0.3">
      <c r="A168" s="131"/>
      <c r="B168" s="121"/>
      <c r="C168" s="264" t="s">
        <v>184</v>
      </c>
      <c r="D168" s="272">
        <v>45</v>
      </c>
      <c r="E168" s="273">
        <v>1</v>
      </c>
      <c r="F168" s="120"/>
      <c r="G168" s="272">
        <f t="shared" si="23"/>
        <v>45</v>
      </c>
      <c r="H168" s="120"/>
      <c r="I168" s="273">
        <f t="shared" si="26"/>
        <v>1</v>
      </c>
      <c r="J168" s="322"/>
      <c r="L168" s="274" t="s">
        <v>185</v>
      </c>
      <c r="M168" s="274"/>
      <c r="N168" s="274"/>
      <c r="O168" s="272">
        <f t="shared" si="24"/>
        <v>1</v>
      </c>
      <c r="P168" s="131"/>
      <c r="Q168" s="120"/>
      <c r="R168" s="287"/>
      <c r="U168" s="151"/>
    </row>
    <row r="169" spans="1:29" ht="16.5" customHeight="1" thickBot="1" x14ac:dyDescent="0.3">
      <c r="A169" s="131"/>
      <c r="B169" s="121"/>
      <c r="C169" s="271" t="s">
        <v>187</v>
      </c>
      <c r="D169" s="272">
        <v>45</v>
      </c>
      <c r="E169" s="273">
        <v>1</v>
      </c>
      <c r="F169" s="120"/>
      <c r="G169" s="272">
        <f t="shared" si="23"/>
        <v>45</v>
      </c>
      <c r="H169" s="120"/>
      <c r="I169" s="273">
        <f t="shared" si="26"/>
        <v>1</v>
      </c>
      <c r="J169" s="322"/>
      <c r="L169" s="274" t="s">
        <v>188</v>
      </c>
      <c r="M169" s="274"/>
      <c r="N169" s="274"/>
      <c r="O169" s="272">
        <f t="shared" si="24"/>
        <v>1</v>
      </c>
      <c r="P169" s="131"/>
      <c r="Q169" s="120"/>
      <c r="R169" s="121"/>
      <c r="S169" s="151"/>
      <c r="T169" s="256"/>
      <c r="U169" s="151"/>
    </row>
    <row r="170" spans="1:29" ht="15.75" thickBot="1" x14ac:dyDescent="0.3">
      <c r="A170" s="239"/>
      <c r="B170" s="322"/>
      <c r="C170" s="264" t="s">
        <v>190</v>
      </c>
      <c r="D170" s="316">
        <v>45</v>
      </c>
      <c r="E170" s="317">
        <v>1</v>
      </c>
      <c r="F170" s="268"/>
      <c r="G170" s="316">
        <f t="shared" si="23"/>
        <v>45</v>
      </c>
      <c r="H170" s="268"/>
      <c r="I170" s="317">
        <f t="shared" si="26"/>
        <v>1</v>
      </c>
      <c r="J170" s="267"/>
      <c r="L170" s="274" t="s">
        <v>191</v>
      </c>
      <c r="M170" s="274"/>
      <c r="N170" s="274"/>
      <c r="O170" s="272">
        <f t="shared" si="24"/>
        <v>1</v>
      </c>
      <c r="P170" s="131"/>
      <c r="Q170" s="323" t="s">
        <v>203</v>
      </c>
      <c r="R170" s="130">
        <v>1</v>
      </c>
      <c r="T170" s="256"/>
      <c r="U170" s="151"/>
    </row>
    <row r="171" spans="1:29" ht="15.75" thickBot="1" x14ac:dyDescent="0.3">
      <c r="A171" s="239"/>
      <c r="B171" s="322"/>
      <c r="C171" s="271" t="s">
        <v>193</v>
      </c>
      <c r="D171" s="316">
        <v>45</v>
      </c>
      <c r="E171" s="317">
        <v>1</v>
      </c>
      <c r="F171" s="268"/>
      <c r="G171" s="316">
        <f t="shared" si="23"/>
        <v>45</v>
      </c>
      <c r="H171" s="268"/>
      <c r="I171" s="317">
        <f t="shared" si="26"/>
        <v>1</v>
      </c>
      <c r="J171" s="267"/>
      <c r="L171" s="274" t="s">
        <v>194</v>
      </c>
      <c r="M171" s="274"/>
      <c r="N171" s="274"/>
      <c r="O171" s="272">
        <f t="shared" si="24"/>
        <v>1</v>
      </c>
      <c r="P171" s="279"/>
      <c r="Q171" s="143" t="s">
        <v>204</v>
      </c>
      <c r="R171" s="146">
        <v>0</v>
      </c>
      <c r="S171" s="197"/>
      <c r="T171" s="256"/>
      <c r="U171" s="151"/>
    </row>
    <row r="172" spans="1:29" ht="15.75" thickBot="1" x14ac:dyDescent="0.3">
      <c r="A172" s="239"/>
      <c r="B172" s="322"/>
      <c r="C172" s="315" t="s">
        <v>195</v>
      </c>
      <c r="D172" s="316">
        <v>45</v>
      </c>
      <c r="E172" s="317">
        <v>1</v>
      </c>
      <c r="F172" s="318"/>
      <c r="G172" s="316">
        <f t="shared" si="23"/>
        <v>45</v>
      </c>
      <c r="H172" s="318"/>
      <c r="I172" s="317">
        <f t="shared" si="26"/>
        <v>1</v>
      </c>
      <c r="J172" s="324"/>
      <c r="L172" s="274" t="s">
        <v>196</v>
      </c>
      <c r="M172" s="274"/>
      <c r="N172" s="274"/>
      <c r="O172" s="272">
        <f t="shared" si="24"/>
        <v>1</v>
      </c>
      <c r="P172" s="143"/>
      <c r="Q172" s="145"/>
      <c r="R172" s="146"/>
      <c r="S172" s="197"/>
      <c r="T172" s="256"/>
      <c r="U172" s="151"/>
    </row>
    <row r="173" spans="1:29" ht="15.75" thickBot="1" x14ac:dyDescent="0.3">
      <c r="A173" s="239"/>
      <c r="B173" s="151"/>
      <c r="C173" s="325"/>
      <c r="D173" s="256"/>
      <c r="E173" s="256"/>
      <c r="F173" s="151"/>
      <c r="G173" s="256"/>
      <c r="H173" s="151"/>
      <c r="I173" s="256"/>
      <c r="J173" s="151"/>
      <c r="L173" s="120"/>
      <c r="M173" s="120"/>
      <c r="N173" s="326" t="s">
        <v>205</v>
      </c>
      <c r="O173" s="327">
        <f>SUM(O141:O172)</f>
        <v>26</v>
      </c>
      <c r="P173" s="120"/>
      <c r="Q173" s="328" t="s">
        <v>206</v>
      </c>
      <c r="R173" s="328">
        <f>IF(O173&lt;=15,0,1)</f>
        <v>1</v>
      </c>
      <c r="S173" s="197"/>
      <c r="T173" s="256"/>
      <c r="U173" s="151"/>
    </row>
    <row r="174" spans="1:29" x14ac:dyDescent="0.25">
      <c r="A174" s="239"/>
      <c r="B174" s="151"/>
      <c r="C174" s="325"/>
      <c r="D174" s="256"/>
      <c r="E174" s="256"/>
      <c r="F174" s="151"/>
      <c r="G174" s="256"/>
      <c r="H174" s="151"/>
      <c r="I174" s="256"/>
      <c r="J174" s="151"/>
      <c r="L174" s="120"/>
      <c r="M174" s="120"/>
      <c r="S174" s="197"/>
      <c r="T174" s="256"/>
      <c r="U174" s="151"/>
    </row>
    <row r="175" spans="1:29" ht="15.75" thickBot="1" x14ac:dyDescent="0.3">
      <c r="O175" s="306" t="s">
        <v>163</v>
      </c>
      <c r="S175" s="151"/>
      <c r="T175" s="256"/>
      <c r="U175" s="151"/>
    </row>
    <row r="176" spans="1:29" ht="15.75" thickBot="1" x14ac:dyDescent="0.3">
      <c r="A176" s="257" t="s">
        <v>207</v>
      </c>
      <c r="B176" s="258"/>
      <c r="C176" s="258"/>
      <c r="D176" s="259" t="s">
        <v>208</v>
      </c>
      <c r="E176" s="259" t="s">
        <v>161</v>
      </c>
      <c r="F176" s="259"/>
      <c r="G176" s="259" t="s">
        <v>209</v>
      </c>
      <c r="H176" s="259"/>
      <c r="I176" s="259" t="s">
        <v>164</v>
      </c>
      <c r="J176" s="260"/>
      <c r="L176" s="274" t="s">
        <v>169</v>
      </c>
      <c r="M176" s="274"/>
      <c r="N176" s="275" t="s">
        <v>170</v>
      </c>
      <c r="O176" s="272">
        <f t="shared" ref="O176:O183" si="27">I178</f>
        <v>0</v>
      </c>
      <c r="P176" s="329"/>
      <c r="Q176" s="123"/>
      <c r="R176" s="130"/>
      <c r="S176" s="151"/>
      <c r="T176" s="282" t="s">
        <v>175</v>
      </c>
      <c r="U176" s="283"/>
      <c r="V176" s="283"/>
      <c r="W176" s="283"/>
      <c r="X176" s="283"/>
      <c r="Y176" s="283"/>
      <c r="Z176" s="283"/>
      <c r="AA176" s="283"/>
      <c r="AB176" s="283"/>
      <c r="AC176" s="284"/>
    </row>
    <row r="177" spans="1:29" ht="15.75" thickBot="1" x14ac:dyDescent="0.3">
      <c r="A177" s="526" t="s">
        <v>210</v>
      </c>
      <c r="B177" s="527"/>
      <c r="C177" s="264" t="s">
        <v>166</v>
      </c>
      <c r="D177" s="319"/>
      <c r="E177" s="319"/>
      <c r="F177" s="320"/>
      <c r="G177" s="319"/>
      <c r="H177" s="151"/>
      <c r="I177" s="319"/>
      <c r="J177" s="321"/>
      <c r="L177" s="278"/>
      <c r="M177" s="230"/>
      <c r="N177" s="251" t="s">
        <v>172</v>
      </c>
      <c r="O177" s="272">
        <f t="shared" si="27"/>
        <v>1</v>
      </c>
      <c r="P177" s="120"/>
      <c r="Q177" s="120"/>
      <c r="R177" s="121"/>
      <c r="S177" s="151"/>
      <c r="T177" s="285" t="s">
        <v>211</v>
      </c>
      <c r="U177" s="120"/>
      <c r="V177" s="120"/>
      <c r="W177" s="120"/>
      <c r="X177" s="120"/>
      <c r="Y177" s="120"/>
      <c r="Z177" s="120"/>
      <c r="AA177" s="120"/>
      <c r="AB177" s="120"/>
      <c r="AC177" s="286"/>
    </row>
    <row r="178" spans="1:29" ht="15.75" thickBot="1" x14ac:dyDescent="0.3">
      <c r="A178" s="528"/>
      <c r="B178" s="529"/>
      <c r="C178" s="271" t="s">
        <v>168</v>
      </c>
      <c r="D178" s="272">
        <v>55</v>
      </c>
      <c r="E178" s="273">
        <v>1</v>
      </c>
      <c r="F178" s="120"/>
      <c r="G178" s="272">
        <f t="shared" ref="G178:G185" si="28">D178*E178</f>
        <v>55</v>
      </c>
      <c r="H178" s="120"/>
      <c r="I178" s="273">
        <f>+IF(G178&gt;50,0,1)</f>
        <v>0</v>
      </c>
      <c r="J178" s="121"/>
      <c r="L178" s="280"/>
      <c r="M178" s="223"/>
      <c r="N178" s="281" t="s">
        <v>174</v>
      </c>
      <c r="O178" s="272">
        <f t="shared" si="27"/>
        <v>1</v>
      </c>
      <c r="P178" s="144"/>
      <c r="Q178" s="145"/>
      <c r="R178" s="146"/>
      <c r="S178" s="151"/>
      <c r="T178" s="285" t="s">
        <v>212</v>
      </c>
      <c r="U178" s="120"/>
      <c r="V178" s="120"/>
      <c r="W178" s="120"/>
      <c r="X178" s="120"/>
      <c r="Y178" s="120"/>
      <c r="Z178" s="120"/>
      <c r="AA178" s="120"/>
      <c r="AB178" s="120"/>
      <c r="AC178" s="286"/>
    </row>
    <row r="179" spans="1:29" ht="15.75" thickBot="1" x14ac:dyDescent="0.3">
      <c r="A179" s="277"/>
      <c r="B179" s="121"/>
      <c r="C179" s="264" t="s">
        <v>171</v>
      </c>
      <c r="D179" s="272">
        <v>45</v>
      </c>
      <c r="E179" s="273">
        <v>1</v>
      </c>
      <c r="F179" s="120"/>
      <c r="G179" s="272">
        <f t="shared" si="28"/>
        <v>45</v>
      </c>
      <c r="H179" s="120"/>
      <c r="I179" s="273">
        <f t="shared" ref="I179:I180" si="29">+IF(G179&gt;50,0,1)</f>
        <v>1</v>
      </c>
      <c r="J179" s="121"/>
      <c r="L179" s="274" t="s">
        <v>182</v>
      </c>
      <c r="M179" s="274"/>
      <c r="N179" s="274"/>
      <c r="O179" s="272">
        <f t="shared" si="27"/>
        <v>0</v>
      </c>
      <c r="P179" s="330"/>
      <c r="Q179" s="330"/>
      <c r="R179" s="331"/>
      <c r="S179" s="151"/>
      <c r="T179" s="285" t="s">
        <v>213</v>
      </c>
      <c r="U179" s="120"/>
      <c r="V179" s="120"/>
      <c r="W179" s="120"/>
      <c r="X179" s="120"/>
      <c r="Y179" s="120"/>
      <c r="Z179" s="120"/>
      <c r="AA179" s="120"/>
      <c r="AB179" s="120"/>
      <c r="AC179" s="286"/>
    </row>
    <row r="180" spans="1:29" ht="15.75" thickBot="1" x14ac:dyDescent="0.3">
      <c r="A180" s="277"/>
      <c r="B180" s="121"/>
      <c r="C180" s="271" t="s">
        <v>173</v>
      </c>
      <c r="D180" s="293"/>
      <c r="E180" s="294">
        <v>1</v>
      </c>
      <c r="F180" s="120"/>
      <c r="G180" s="293">
        <f t="shared" si="28"/>
        <v>0</v>
      </c>
      <c r="H180" s="120"/>
      <c r="I180" s="273">
        <f t="shared" si="29"/>
        <v>1</v>
      </c>
      <c r="J180" s="121"/>
      <c r="L180" s="261" t="s">
        <v>185</v>
      </c>
      <c r="M180" s="262"/>
      <c r="N180" s="263"/>
      <c r="O180" s="272">
        <f t="shared" si="27"/>
        <v>1</v>
      </c>
      <c r="P180" s="123"/>
      <c r="Q180" s="283" t="s">
        <v>214</v>
      </c>
      <c r="R180" s="284">
        <v>1</v>
      </c>
      <c r="S180" s="151"/>
      <c r="T180" s="285" t="s">
        <v>215</v>
      </c>
      <c r="U180" s="120"/>
      <c r="V180" s="120" t="s">
        <v>216</v>
      </c>
      <c r="W180" s="120"/>
      <c r="X180" s="120"/>
      <c r="Y180" s="120"/>
      <c r="Z180" s="120"/>
      <c r="AA180" s="120"/>
      <c r="AB180" s="120"/>
      <c r="AC180" s="286"/>
    </row>
    <row r="181" spans="1:29" ht="15.75" thickBot="1" x14ac:dyDescent="0.3">
      <c r="A181" s="131"/>
      <c r="B181" s="121"/>
      <c r="C181" s="264" t="s">
        <v>181</v>
      </c>
      <c r="D181" s="272">
        <v>55</v>
      </c>
      <c r="E181" s="273">
        <v>1</v>
      </c>
      <c r="F181" s="120"/>
      <c r="G181" s="272">
        <f t="shared" si="28"/>
        <v>55</v>
      </c>
      <c r="H181" s="120"/>
      <c r="I181" s="273">
        <f>+IF(G181&gt;50,0,1)</f>
        <v>0</v>
      </c>
      <c r="J181" s="322"/>
      <c r="L181" s="274" t="s">
        <v>191</v>
      </c>
      <c r="M181" s="274"/>
      <c r="N181" s="274"/>
      <c r="O181" s="272">
        <f t="shared" si="27"/>
        <v>1</v>
      </c>
      <c r="P181" s="120"/>
      <c r="Q181" s="289" t="s">
        <v>217</v>
      </c>
      <c r="R181" s="290">
        <v>0</v>
      </c>
      <c r="S181" s="151"/>
      <c r="T181" s="285" t="s">
        <v>218</v>
      </c>
      <c r="U181" s="120"/>
      <c r="V181" s="120"/>
      <c r="W181" s="120"/>
      <c r="X181" s="120"/>
      <c r="Y181" s="120"/>
      <c r="Z181" s="120"/>
      <c r="AA181" s="120"/>
      <c r="AB181" s="120"/>
      <c r="AC181" s="286"/>
    </row>
    <row r="182" spans="1:29" ht="15.75" thickBot="1" x14ac:dyDescent="0.3">
      <c r="A182" s="131"/>
      <c r="B182" s="121"/>
      <c r="C182" s="271" t="s">
        <v>219</v>
      </c>
      <c r="D182" s="272">
        <v>45</v>
      </c>
      <c r="E182" s="273">
        <v>1</v>
      </c>
      <c r="F182" s="120"/>
      <c r="G182" s="272">
        <f t="shared" si="28"/>
        <v>45</v>
      </c>
      <c r="H182" s="120"/>
      <c r="I182" s="273">
        <f t="shared" ref="I182:I185" si="30">+IF(G182&gt;50,0,1)</f>
        <v>1</v>
      </c>
      <c r="J182" s="322"/>
      <c r="L182" s="274" t="s">
        <v>220</v>
      </c>
      <c r="M182" s="274"/>
      <c r="N182" s="274"/>
      <c r="O182" s="272">
        <f t="shared" si="27"/>
        <v>1</v>
      </c>
      <c r="P182" s="144"/>
      <c r="Q182" s="145"/>
      <c r="R182" s="146"/>
      <c r="S182" s="151"/>
      <c r="T182" s="285" t="s">
        <v>221</v>
      </c>
      <c r="U182" s="120"/>
      <c r="V182" s="120"/>
      <c r="W182" s="120"/>
      <c r="X182" s="120"/>
      <c r="Y182" s="120"/>
      <c r="Z182" s="120"/>
      <c r="AA182" s="120"/>
      <c r="AB182" s="120"/>
      <c r="AC182" s="286"/>
    </row>
    <row r="183" spans="1:29" ht="15.75" thickBot="1" x14ac:dyDescent="0.3">
      <c r="A183" s="131"/>
      <c r="B183" s="121"/>
      <c r="C183" s="264" t="s">
        <v>222</v>
      </c>
      <c r="D183" s="272">
        <v>45</v>
      </c>
      <c r="E183" s="273">
        <v>1</v>
      </c>
      <c r="F183" s="120"/>
      <c r="G183" s="272">
        <f t="shared" si="28"/>
        <v>45</v>
      </c>
      <c r="H183" s="120"/>
      <c r="I183" s="273">
        <f t="shared" si="30"/>
        <v>1</v>
      </c>
      <c r="J183" s="322"/>
      <c r="L183" s="332" t="s">
        <v>196</v>
      </c>
      <c r="M183" s="332"/>
      <c r="N183" s="332"/>
      <c r="O183" s="293">
        <f t="shared" si="27"/>
        <v>1</v>
      </c>
      <c r="P183" s="120"/>
      <c r="Q183" s="120"/>
      <c r="R183" s="287"/>
      <c r="S183" s="151"/>
      <c r="T183" s="285" t="s">
        <v>192</v>
      </c>
      <c r="U183" s="120"/>
      <c r="V183" s="120"/>
      <c r="W183" s="120"/>
      <c r="X183" s="120"/>
      <c r="Y183" s="120"/>
      <c r="Z183" s="120"/>
      <c r="AA183" s="120"/>
      <c r="AB183" s="120"/>
      <c r="AC183" s="286"/>
    </row>
    <row r="184" spans="1:29" ht="15.75" thickBot="1" x14ac:dyDescent="0.3">
      <c r="A184" s="131"/>
      <c r="B184" s="121"/>
      <c r="C184" s="271" t="s">
        <v>193</v>
      </c>
      <c r="D184" s="272">
        <v>45</v>
      </c>
      <c r="E184" s="273">
        <v>1</v>
      </c>
      <c r="F184" s="120"/>
      <c r="G184" s="272">
        <f t="shared" si="28"/>
        <v>45</v>
      </c>
      <c r="H184" s="120"/>
      <c r="I184" s="273">
        <f t="shared" si="30"/>
        <v>1</v>
      </c>
      <c r="J184" s="322"/>
      <c r="L184" s="129"/>
      <c r="M184" s="129"/>
      <c r="N184" s="280" t="s">
        <v>205</v>
      </c>
      <c r="O184" s="327">
        <f>SUM(O176:O183)</f>
        <v>6</v>
      </c>
      <c r="P184" s="129"/>
      <c r="Q184" s="333" t="s">
        <v>223</v>
      </c>
      <c r="R184" s="333">
        <f>IF(O184&gt;=4,1,0)</f>
        <v>1</v>
      </c>
      <c r="S184" s="197"/>
      <c r="T184" s="288"/>
      <c r="U184" s="289"/>
      <c r="V184" s="289"/>
      <c r="W184" s="289"/>
      <c r="X184" s="289"/>
      <c r="Y184" s="289"/>
      <c r="Z184" s="289"/>
      <c r="AA184" s="289"/>
      <c r="AB184" s="289"/>
      <c r="AC184" s="290"/>
    </row>
    <row r="185" spans="1:29" ht="15.75" thickBot="1" x14ac:dyDescent="0.3">
      <c r="A185" s="334"/>
      <c r="B185" s="206"/>
      <c r="C185" s="335" t="s">
        <v>195</v>
      </c>
      <c r="D185" s="316">
        <v>45</v>
      </c>
      <c r="E185" s="317">
        <v>1</v>
      </c>
      <c r="F185" s="145"/>
      <c r="G185" s="316">
        <f t="shared" si="28"/>
        <v>45</v>
      </c>
      <c r="H185" s="145"/>
      <c r="I185" s="317">
        <f t="shared" si="30"/>
        <v>1</v>
      </c>
      <c r="J185" s="206"/>
      <c r="L185" s="83"/>
      <c r="M185" s="83"/>
      <c r="N185" s="83"/>
      <c r="O185" s="256"/>
      <c r="P185" s="151"/>
      <c r="S185" s="151"/>
      <c r="T185" s="256"/>
      <c r="U185" s="151"/>
    </row>
    <row r="186" spans="1:29" x14ac:dyDescent="0.25">
      <c r="A186" s="151"/>
      <c r="B186" s="151"/>
      <c r="C186" s="325"/>
      <c r="D186" s="256"/>
      <c r="E186" s="256"/>
      <c r="F186" s="151"/>
      <c r="G186" s="256"/>
      <c r="H186" s="151"/>
      <c r="I186" s="256"/>
      <c r="J186" s="151"/>
      <c r="L186" s="120"/>
      <c r="P186" s="120"/>
      <c r="Q186" s="120"/>
      <c r="R186" s="120"/>
      <c r="S186" s="151"/>
      <c r="T186" s="256"/>
      <c r="U186" s="151"/>
    </row>
    <row r="187" spans="1:29" x14ac:dyDescent="0.25">
      <c r="A187" s="151"/>
      <c r="B187" s="151"/>
      <c r="C187" s="336"/>
      <c r="D187" s="256"/>
      <c r="E187" s="256"/>
      <c r="F187" s="151"/>
      <c r="G187" s="256"/>
      <c r="H187" s="151"/>
      <c r="I187" s="256"/>
      <c r="J187" s="151"/>
      <c r="L187" s="120"/>
      <c r="M187" s="120"/>
      <c r="N187" s="120"/>
      <c r="O187" s="120"/>
      <c r="P187" s="120"/>
      <c r="S187" s="151"/>
      <c r="T187" s="256"/>
      <c r="U187" s="151"/>
    </row>
    <row r="188" spans="1:29" x14ac:dyDescent="0.25">
      <c r="A188" s="151"/>
      <c r="B188" s="151"/>
      <c r="C188" s="325"/>
      <c r="D188" s="256"/>
      <c r="E188" s="256"/>
      <c r="F188" s="151"/>
      <c r="G188" s="256"/>
      <c r="H188" s="151"/>
      <c r="I188" s="256"/>
      <c r="J188" s="151"/>
      <c r="S188" s="151"/>
      <c r="T188" s="256"/>
      <c r="U188" s="151"/>
    </row>
    <row r="189" spans="1:29" x14ac:dyDescent="0.25">
      <c r="A189" s="151"/>
      <c r="B189" s="151"/>
      <c r="C189" s="336"/>
      <c r="D189" s="256"/>
      <c r="E189" s="256"/>
      <c r="F189" s="151"/>
      <c r="G189" s="256"/>
      <c r="H189" s="151"/>
      <c r="I189" s="256"/>
      <c r="J189" s="151"/>
      <c r="S189" s="151"/>
      <c r="T189" s="256"/>
      <c r="U189" s="151"/>
    </row>
    <row r="190" spans="1:29" x14ac:dyDescent="0.25">
      <c r="A190" s="337"/>
      <c r="L190" s="239"/>
      <c r="M190" s="151"/>
      <c r="N190" s="336"/>
      <c r="O190" s="256"/>
      <c r="P190" s="256"/>
      <c r="Q190" s="151"/>
      <c r="R190" s="256"/>
      <c r="S190" s="151"/>
      <c r="T190" s="256"/>
      <c r="U190" s="151"/>
    </row>
    <row r="191" spans="1:29" x14ac:dyDescent="0.25">
      <c r="A191" s="337"/>
      <c r="L191" s="239"/>
      <c r="M191" s="151"/>
      <c r="N191" s="336"/>
      <c r="O191" s="256"/>
      <c r="P191" s="256"/>
      <c r="Q191" s="151"/>
      <c r="R191" s="256"/>
      <c r="S191" s="151"/>
      <c r="T191" s="256"/>
      <c r="U191" s="151"/>
    </row>
    <row r="192" spans="1:29" ht="15.75" thickBot="1" x14ac:dyDescent="0.3">
      <c r="A192" s="337"/>
      <c r="L192" s="239"/>
      <c r="M192" s="151"/>
      <c r="N192" s="336"/>
      <c r="O192" s="256"/>
      <c r="P192" s="256"/>
      <c r="Q192" s="151"/>
      <c r="R192" s="256"/>
      <c r="S192" s="151"/>
      <c r="T192" s="256"/>
      <c r="U192" s="151"/>
    </row>
    <row r="193" spans="1:29" ht="15.75" thickBot="1" x14ac:dyDescent="0.3">
      <c r="A193" s="257" t="s">
        <v>224</v>
      </c>
      <c r="B193" s="258"/>
      <c r="C193" s="258"/>
      <c r="D193" s="259" t="s">
        <v>160</v>
      </c>
      <c r="E193" s="259" t="s">
        <v>161</v>
      </c>
      <c r="F193" s="259"/>
      <c r="G193" s="259" t="s">
        <v>162</v>
      </c>
      <c r="H193" s="259" t="s">
        <v>163</v>
      </c>
      <c r="I193" s="259" t="s">
        <v>164</v>
      </c>
      <c r="J193" s="260"/>
      <c r="L193" s="523" t="s">
        <v>225</v>
      </c>
      <c r="M193" s="524"/>
      <c r="N193" s="524"/>
      <c r="O193" s="524"/>
      <c r="P193" s="524"/>
      <c r="Q193" s="524"/>
      <c r="R193" s="525"/>
      <c r="S193" s="151"/>
      <c r="T193" s="338" t="s">
        <v>175</v>
      </c>
      <c r="U193" s="339"/>
      <c r="V193" s="339"/>
      <c r="W193" s="339"/>
      <c r="X193" s="339"/>
      <c r="Y193" s="339"/>
      <c r="Z193" s="339"/>
      <c r="AA193" s="339"/>
      <c r="AB193" s="339"/>
      <c r="AC193" s="340"/>
    </row>
    <row r="194" spans="1:29" ht="15.75" thickBot="1" x14ac:dyDescent="0.3">
      <c r="A194" s="526" t="s">
        <v>226</v>
      </c>
      <c r="B194" s="527"/>
      <c r="C194" s="264" t="s">
        <v>166</v>
      </c>
      <c r="D194" s="265"/>
      <c r="E194" s="265"/>
      <c r="F194" s="320"/>
      <c r="G194" s="265"/>
      <c r="H194" s="151"/>
      <c r="I194" s="265"/>
      <c r="J194" s="321"/>
      <c r="L194" s="274" t="s">
        <v>169</v>
      </c>
      <c r="M194" s="274"/>
      <c r="N194" s="275" t="s">
        <v>170</v>
      </c>
      <c r="O194" s="272">
        <f t="shared" ref="O194:O203" si="31">I194</f>
        <v>0</v>
      </c>
      <c r="P194" s="312"/>
      <c r="Q194" s="123"/>
      <c r="R194" s="130"/>
      <c r="S194" s="151"/>
      <c r="T194" s="341" t="s">
        <v>211</v>
      </c>
      <c r="U194" s="342"/>
      <c r="V194" s="342"/>
      <c r="W194" s="342"/>
      <c r="X194" s="342"/>
      <c r="Y194" s="342"/>
      <c r="Z194" s="342"/>
      <c r="AA194" s="342"/>
      <c r="AB194" s="342"/>
      <c r="AC194" s="343"/>
    </row>
    <row r="195" spans="1:29" ht="15.75" thickBot="1" x14ac:dyDescent="0.3">
      <c r="A195" s="528"/>
      <c r="B195" s="529"/>
      <c r="C195" s="271" t="s">
        <v>168</v>
      </c>
      <c r="D195" s="272">
        <v>2</v>
      </c>
      <c r="E195" s="273">
        <v>2</v>
      </c>
      <c r="F195" s="120"/>
      <c r="G195" s="272">
        <f t="shared" ref="G195:G204" si="32">D195*E195</f>
        <v>4</v>
      </c>
      <c r="H195" s="120"/>
      <c r="I195" s="273">
        <f t="shared" ref="I195:I204" si="33">+IF(G195&gt;5,0,1)</f>
        <v>1</v>
      </c>
      <c r="J195" s="121"/>
      <c r="L195" s="278"/>
      <c r="M195" s="230"/>
      <c r="N195" s="251" t="s">
        <v>172</v>
      </c>
      <c r="O195" s="272">
        <f t="shared" si="31"/>
        <v>1</v>
      </c>
      <c r="P195" s="131"/>
      <c r="Q195" s="120"/>
      <c r="R195" s="121"/>
      <c r="S195" s="151"/>
      <c r="T195" s="341" t="s">
        <v>227</v>
      </c>
      <c r="U195" s="342"/>
      <c r="V195" s="342"/>
      <c r="W195" s="342"/>
      <c r="X195" s="342"/>
      <c r="Y195" s="342"/>
      <c r="Z195" s="342"/>
      <c r="AA195" s="342"/>
      <c r="AB195" s="342"/>
      <c r="AC195" s="343"/>
    </row>
    <row r="196" spans="1:29" ht="15.75" thickBot="1" x14ac:dyDescent="0.3">
      <c r="A196" s="277"/>
      <c r="B196" s="121"/>
      <c r="C196" s="264" t="s">
        <v>171</v>
      </c>
      <c r="D196" s="272">
        <v>3</v>
      </c>
      <c r="E196" s="273">
        <v>2</v>
      </c>
      <c r="F196" s="120"/>
      <c r="G196" s="272">
        <f t="shared" si="32"/>
        <v>6</v>
      </c>
      <c r="H196" s="120"/>
      <c r="I196" s="273">
        <f t="shared" si="33"/>
        <v>0</v>
      </c>
      <c r="J196" s="121"/>
      <c r="L196" s="280"/>
      <c r="M196" s="223"/>
      <c r="N196" s="281" t="s">
        <v>174</v>
      </c>
      <c r="O196" s="272">
        <f t="shared" si="31"/>
        <v>0</v>
      </c>
      <c r="P196" s="279"/>
      <c r="Q196" s="120"/>
      <c r="R196" s="121"/>
      <c r="S196" s="151"/>
      <c r="T196" s="288" t="s">
        <v>228</v>
      </c>
      <c r="U196" s="289"/>
      <c r="V196" s="289"/>
      <c r="W196" s="289"/>
      <c r="X196" s="289"/>
      <c r="Y196" s="289"/>
      <c r="Z196" s="289"/>
      <c r="AA196" s="289"/>
      <c r="AB196" s="289"/>
      <c r="AC196" s="290"/>
    </row>
    <row r="197" spans="1:29" ht="15.75" thickBot="1" x14ac:dyDescent="0.3">
      <c r="A197" s="277"/>
      <c r="B197" s="121"/>
      <c r="C197" s="271" t="s">
        <v>173</v>
      </c>
      <c r="D197" s="272">
        <v>4</v>
      </c>
      <c r="E197" s="273">
        <v>2</v>
      </c>
      <c r="F197" s="120"/>
      <c r="G197" s="272">
        <f t="shared" si="32"/>
        <v>8</v>
      </c>
      <c r="H197" s="120"/>
      <c r="I197" s="273">
        <f t="shared" si="33"/>
        <v>0</v>
      </c>
      <c r="J197" s="121"/>
      <c r="L197" s="274" t="s">
        <v>178</v>
      </c>
      <c r="M197" s="274"/>
      <c r="N197" s="274"/>
      <c r="O197" s="272">
        <f t="shared" si="31"/>
        <v>0</v>
      </c>
      <c r="P197" s="131"/>
      <c r="Q197" s="120"/>
      <c r="R197" s="121"/>
      <c r="S197" s="151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120"/>
    </row>
    <row r="198" spans="1:29" ht="15.75" thickBot="1" x14ac:dyDescent="0.3">
      <c r="A198" s="131"/>
      <c r="B198" s="121"/>
      <c r="C198" s="264" t="s">
        <v>177</v>
      </c>
      <c r="D198" s="272">
        <v>2</v>
      </c>
      <c r="E198" s="273">
        <v>4</v>
      </c>
      <c r="F198" s="120"/>
      <c r="G198" s="272">
        <f t="shared" si="32"/>
        <v>8</v>
      </c>
      <c r="H198" s="120"/>
      <c r="I198" s="273">
        <f t="shared" si="33"/>
        <v>0</v>
      </c>
      <c r="J198" s="121"/>
      <c r="L198" s="274" t="s">
        <v>182</v>
      </c>
      <c r="M198" s="274"/>
      <c r="N198" s="274"/>
      <c r="O198" s="272">
        <f t="shared" si="31"/>
        <v>0</v>
      </c>
      <c r="P198" s="131"/>
      <c r="Q198" s="120"/>
      <c r="R198" s="121"/>
      <c r="S198" s="151"/>
      <c r="T198" s="120"/>
      <c r="U198" s="120"/>
      <c r="V198" s="120"/>
      <c r="W198" s="120"/>
      <c r="X198" s="120"/>
      <c r="Y198" s="120"/>
      <c r="Z198" s="120"/>
      <c r="AA198" s="120"/>
      <c r="AB198" s="120"/>
      <c r="AC198" s="120"/>
    </row>
    <row r="199" spans="1:29" ht="15.75" thickBot="1" x14ac:dyDescent="0.3">
      <c r="A199" s="131"/>
      <c r="B199" s="121"/>
      <c r="C199" s="271" t="s">
        <v>229</v>
      </c>
      <c r="D199" s="272">
        <v>0</v>
      </c>
      <c r="E199" s="273">
        <v>2</v>
      </c>
      <c r="F199" s="120"/>
      <c r="G199" s="272">
        <f t="shared" si="32"/>
        <v>0</v>
      </c>
      <c r="H199" s="120"/>
      <c r="I199" s="273">
        <f t="shared" si="33"/>
        <v>1</v>
      </c>
      <c r="J199" s="121"/>
      <c r="L199" s="274" t="s">
        <v>185</v>
      </c>
      <c r="M199" s="274"/>
      <c r="N199" s="274"/>
      <c r="O199" s="272">
        <f t="shared" si="31"/>
        <v>1</v>
      </c>
      <c r="P199" s="131"/>
      <c r="Q199" s="120"/>
      <c r="R199" s="287"/>
      <c r="S199" s="151"/>
      <c r="T199" s="120"/>
      <c r="U199" s="120"/>
      <c r="V199" s="120"/>
      <c r="W199" s="120"/>
      <c r="X199" s="120"/>
      <c r="Y199" s="120"/>
      <c r="Z199" s="120"/>
      <c r="AA199" s="120"/>
      <c r="AB199" s="120"/>
      <c r="AC199" s="120"/>
    </row>
    <row r="200" spans="1:29" ht="15.75" thickBot="1" x14ac:dyDescent="0.3">
      <c r="A200" s="131"/>
      <c r="B200" s="121"/>
      <c r="C200" s="264" t="s">
        <v>230</v>
      </c>
      <c r="D200" s="272">
        <v>2</v>
      </c>
      <c r="E200" s="273">
        <v>1</v>
      </c>
      <c r="F200" s="120"/>
      <c r="G200" s="272">
        <f t="shared" si="32"/>
        <v>2</v>
      </c>
      <c r="H200" s="120"/>
      <c r="I200" s="273">
        <f t="shared" si="33"/>
        <v>1</v>
      </c>
      <c r="J200" s="121"/>
      <c r="L200" s="274" t="s">
        <v>188</v>
      </c>
      <c r="M200" s="274"/>
      <c r="N200" s="274"/>
      <c r="O200" s="272">
        <f t="shared" si="31"/>
        <v>1</v>
      </c>
      <c r="P200" s="131"/>
      <c r="Q200" s="120"/>
      <c r="R200" s="121"/>
      <c r="S200" s="151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</row>
    <row r="201" spans="1:29" ht="15.75" thickBot="1" x14ac:dyDescent="0.3">
      <c r="A201" s="131"/>
      <c r="B201" s="121"/>
      <c r="C201" s="271" t="s">
        <v>187</v>
      </c>
      <c r="D201" s="293">
        <v>3</v>
      </c>
      <c r="E201" s="294">
        <v>2</v>
      </c>
      <c r="F201" s="120"/>
      <c r="G201" s="293">
        <f t="shared" si="32"/>
        <v>6</v>
      </c>
      <c r="H201" s="120"/>
      <c r="I201" s="294">
        <f t="shared" si="33"/>
        <v>0</v>
      </c>
      <c r="J201" s="121"/>
      <c r="L201" s="274" t="s">
        <v>191</v>
      </c>
      <c r="M201" s="274"/>
      <c r="N201" s="274"/>
      <c r="O201" s="272">
        <f t="shared" si="31"/>
        <v>0</v>
      </c>
      <c r="P201" s="131"/>
      <c r="Q201" s="323" t="s">
        <v>231</v>
      </c>
      <c r="R201" s="130">
        <v>1</v>
      </c>
      <c r="S201" s="151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</row>
    <row r="202" spans="1:29" ht="15.75" thickBot="1" x14ac:dyDescent="0.3">
      <c r="A202" s="313"/>
      <c r="B202" s="121"/>
      <c r="C202" s="264" t="s">
        <v>222</v>
      </c>
      <c r="D202" s="316">
        <v>2</v>
      </c>
      <c r="E202" s="317">
        <v>2</v>
      </c>
      <c r="F202" s="268"/>
      <c r="G202" s="316">
        <f t="shared" si="32"/>
        <v>4</v>
      </c>
      <c r="H202" s="268"/>
      <c r="I202" s="317">
        <f t="shared" si="33"/>
        <v>1</v>
      </c>
      <c r="J202" s="268"/>
      <c r="L202" s="274" t="s">
        <v>194</v>
      </c>
      <c r="M202" s="274"/>
      <c r="N202" s="274"/>
      <c r="O202" s="272">
        <f t="shared" si="31"/>
        <v>1</v>
      </c>
      <c r="P202" s="279"/>
      <c r="Q202" s="143" t="s">
        <v>232</v>
      </c>
      <c r="R202" s="146">
        <v>0</v>
      </c>
      <c r="S202" s="197"/>
      <c r="T202" s="256"/>
      <c r="U202" s="151"/>
    </row>
    <row r="203" spans="1:29" ht="15.75" thickBot="1" x14ac:dyDescent="0.3">
      <c r="A203" s="337"/>
      <c r="B203" s="120"/>
      <c r="C203" s="309" t="s">
        <v>233</v>
      </c>
      <c r="D203" s="316">
        <v>1</v>
      </c>
      <c r="E203" s="317">
        <v>2</v>
      </c>
      <c r="F203" s="268"/>
      <c r="G203" s="316">
        <f t="shared" si="32"/>
        <v>2</v>
      </c>
      <c r="H203" s="268"/>
      <c r="I203" s="317">
        <f t="shared" si="33"/>
        <v>1</v>
      </c>
      <c r="J203" s="121"/>
      <c r="L203" s="274" t="s">
        <v>196</v>
      </c>
      <c r="M203" s="274"/>
      <c r="N203" s="274"/>
      <c r="O203" s="272">
        <f t="shared" si="31"/>
        <v>1</v>
      </c>
      <c r="P203" s="143"/>
      <c r="Q203" s="145"/>
      <c r="R203" s="146"/>
      <c r="S203" s="197"/>
      <c r="T203" s="256"/>
      <c r="U203" s="151"/>
    </row>
    <row r="204" spans="1:29" ht="15.75" thickBot="1" x14ac:dyDescent="0.3">
      <c r="A204" s="344"/>
      <c r="B204" s="145"/>
      <c r="C204" s="335" t="s">
        <v>234</v>
      </c>
      <c r="D204" s="345">
        <v>2</v>
      </c>
      <c r="E204" s="346">
        <v>2</v>
      </c>
      <c r="F204" s="318"/>
      <c r="G204" s="345">
        <f t="shared" si="32"/>
        <v>4</v>
      </c>
      <c r="H204" s="318"/>
      <c r="I204" s="346">
        <f t="shared" si="33"/>
        <v>1</v>
      </c>
      <c r="J204" s="146"/>
      <c r="L204" s="151"/>
      <c r="M204" s="151"/>
      <c r="N204" s="280" t="s">
        <v>205</v>
      </c>
      <c r="O204" s="327">
        <f>SUM(O194:O201)</f>
        <v>3</v>
      </c>
      <c r="P204" s="129"/>
      <c r="Q204" s="333" t="s">
        <v>235</v>
      </c>
      <c r="R204" s="333">
        <f>IF(O204&gt;=5,1,0)</f>
        <v>0</v>
      </c>
      <c r="S204" s="197"/>
      <c r="T204" s="256"/>
      <c r="U204" s="151"/>
    </row>
    <row r="205" spans="1:29" x14ac:dyDescent="0.25">
      <c r="A205" s="337"/>
      <c r="B205" s="120"/>
      <c r="C205" s="325"/>
      <c r="D205" s="256"/>
      <c r="E205" s="256"/>
      <c r="F205" s="151"/>
      <c r="G205" s="256"/>
      <c r="H205" s="151"/>
      <c r="I205" s="256"/>
      <c r="J205" s="120"/>
      <c r="L205" s="151"/>
      <c r="M205" s="151"/>
      <c r="N205" s="230"/>
      <c r="O205" s="347"/>
      <c r="P205" s="151"/>
      <c r="Q205" s="348"/>
      <c r="R205" s="348"/>
      <c r="S205" s="197"/>
      <c r="T205" s="256"/>
      <c r="U205" s="151"/>
    </row>
    <row r="206" spans="1:29" x14ac:dyDescent="0.25">
      <c r="A206" s="337"/>
      <c r="B206" s="120"/>
      <c r="C206" s="325"/>
      <c r="D206" s="256"/>
      <c r="E206" s="256"/>
      <c r="F206" s="151"/>
      <c r="G206" s="256"/>
      <c r="H206" s="151"/>
      <c r="I206" s="256"/>
      <c r="J206" s="120"/>
      <c r="L206" s="151"/>
      <c r="M206" s="151"/>
      <c r="N206" s="230"/>
      <c r="O206" s="347"/>
      <c r="P206" s="151"/>
      <c r="Q206" s="348"/>
      <c r="R206" s="348"/>
      <c r="S206" s="197"/>
      <c r="T206" s="256"/>
      <c r="U206" s="151"/>
    </row>
    <row r="207" spans="1:29" x14ac:dyDescent="0.25">
      <c r="A207" s="337"/>
      <c r="B207" s="120"/>
      <c r="C207" s="325"/>
      <c r="D207" s="256"/>
      <c r="E207" s="256"/>
      <c r="F207" s="151"/>
      <c r="G207" s="256"/>
      <c r="H207" s="151"/>
      <c r="I207" s="256"/>
      <c r="J207" s="120"/>
      <c r="L207" s="151"/>
      <c r="M207" s="151"/>
      <c r="S207" s="197"/>
      <c r="T207" s="256"/>
      <c r="U207" s="151"/>
    </row>
    <row r="208" spans="1:29" x14ac:dyDescent="0.25">
      <c r="A208" s="337"/>
      <c r="B208" s="120"/>
      <c r="C208" s="325"/>
      <c r="D208" s="256"/>
      <c r="E208" s="256"/>
      <c r="F208" s="151"/>
      <c r="G208" s="256"/>
      <c r="H208" s="151"/>
      <c r="I208" s="256"/>
      <c r="J208" s="120"/>
      <c r="L208" s="151"/>
      <c r="M208" s="151"/>
      <c r="N208" s="230"/>
      <c r="O208" s="347"/>
      <c r="P208" s="151"/>
      <c r="Q208" s="348"/>
      <c r="R208" s="348"/>
      <c r="S208" s="197"/>
      <c r="T208" s="256"/>
      <c r="U208" s="151"/>
    </row>
    <row r="209" spans="1:29" ht="15.75" thickBot="1" x14ac:dyDescent="0.3">
      <c r="A209" s="337"/>
      <c r="L209" s="83"/>
      <c r="M209" s="83"/>
      <c r="N209" s="83"/>
      <c r="O209" s="256"/>
      <c r="P209" s="151"/>
      <c r="Q209" s="151"/>
      <c r="R209" s="151"/>
      <c r="S209" s="151"/>
      <c r="T209" s="256"/>
      <c r="U209" s="151"/>
    </row>
    <row r="210" spans="1:29" ht="15.75" thickBot="1" x14ac:dyDescent="0.3">
      <c r="A210" s="257" t="s">
        <v>401</v>
      </c>
      <c r="B210" s="258"/>
      <c r="C210" s="258"/>
      <c r="D210" s="259" t="s">
        <v>208</v>
      </c>
      <c r="E210" s="259" t="s">
        <v>161</v>
      </c>
      <c r="F210" s="259"/>
      <c r="G210" s="259" t="s">
        <v>209</v>
      </c>
      <c r="H210" s="259"/>
      <c r="I210" s="259" t="s">
        <v>164</v>
      </c>
      <c r="J210" s="260"/>
      <c r="L210" s="523" t="s">
        <v>28</v>
      </c>
      <c r="M210" s="524"/>
      <c r="N210" s="524"/>
      <c r="O210" s="524"/>
      <c r="P210" s="524"/>
      <c r="Q210" s="524"/>
      <c r="R210" s="532"/>
      <c r="S210" s="151"/>
      <c r="T210" s="338" t="s">
        <v>175</v>
      </c>
      <c r="U210" s="339"/>
      <c r="V210" s="339"/>
      <c r="W210" s="339"/>
      <c r="X210" s="339"/>
      <c r="Y210" s="339"/>
      <c r="Z210" s="339"/>
      <c r="AA210" s="339"/>
      <c r="AB210" s="339"/>
      <c r="AC210" s="340"/>
    </row>
    <row r="211" spans="1:29" ht="15.75" thickBot="1" x14ac:dyDescent="0.3">
      <c r="A211" s="526" t="s">
        <v>210</v>
      </c>
      <c r="B211" s="527"/>
      <c r="C211" s="264" t="s">
        <v>166</v>
      </c>
      <c r="D211" s="319"/>
      <c r="E211" s="319"/>
      <c r="F211" s="320"/>
      <c r="G211" s="319"/>
      <c r="H211" s="151"/>
      <c r="I211" s="319"/>
      <c r="J211" s="321"/>
      <c r="L211" s="131"/>
      <c r="M211" s="120"/>
      <c r="N211" s="120"/>
      <c r="O211" s="306" t="s">
        <v>163</v>
      </c>
      <c r="P211" s="120"/>
      <c r="Q211" s="120"/>
      <c r="R211" s="121"/>
      <c r="S211" s="151"/>
      <c r="T211" s="341" t="s">
        <v>211</v>
      </c>
      <c r="U211" s="342"/>
      <c r="V211" s="342"/>
      <c r="W211" s="342"/>
      <c r="X211" s="342"/>
      <c r="Y211" s="342"/>
      <c r="Z211" s="342"/>
      <c r="AA211" s="342"/>
      <c r="AB211" s="342"/>
      <c r="AC211" s="343"/>
    </row>
    <row r="212" spans="1:29" ht="15.75" thickBot="1" x14ac:dyDescent="0.3">
      <c r="A212" s="528"/>
      <c r="B212" s="529"/>
      <c r="C212" s="271" t="s">
        <v>168</v>
      </c>
      <c r="D212" s="272">
        <v>55</v>
      </c>
      <c r="E212" s="273">
        <v>1</v>
      </c>
      <c r="F212" s="120"/>
      <c r="G212" s="272">
        <f t="shared" ref="G212:G221" si="34">D212*E212</f>
        <v>55</v>
      </c>
      <c r="H212" s="120"/>
      <c r="I212" s="273">
        <f>+IF(G212&gt;50,0,1)</f>
        <v>0</v>
      </c>
      <c r="J212" s="121"/>
      <c r="L212" s="274" t="s">
        <v>169</v>
      </c>
      <c r="M212" s="274"/>
      <c r="N212" s="275" t="s">
        <v>170</v>
      </c>
      <c r="O212" s="272">
        <f t="shared" ref="O212:O221" si="35">I212</f>
        <v>0</v>
      </c>
      <c r="P212" s="276"/>
      <c r="Q212" s="123"/>
      <c r="R212" s="130"/>
      <c r="S212" s="151"/>
      <c r="T212" s="341" t="s">
        <v>236</v>
      </c>
      <c r="U212" s="342"/>
      <c r="V212" s="342"/>
      <c r="W212" s="342"/>
      <c r="X212" s="342"/>
      <c r="Y212" s="342"/>
      <c r="Z212" s="342"/>
      <c r="AA212" s="342"/>
      <c r="AB212" s="342"/>
      <c r="AC212" s="343"/>
    </row>
    <row r="213" spans="1:29" ht="15.75" thickBot="1" x14ac:dyDescent="0.3">
      <c r="A213" s="277"/>
      <c r="B213" s="121"/>
      <c r="C213" s="264" t="s">
        <v>171</v>
      </c>
      <c r="D213" s="272">
        <v>45</v>
      </c>
      <c r="E213" s="273">
        <v>1</v>
      </c>
      <c r="F213" s="120"/>
      <c r="G213" s="272">
        <f t="shared" si="34"/>
        <v>45</v>
      </c>
      <c r="H213" s="120"/>
      <c r="I213" s="273">
        <f t="shared" ref="I213:I214" si="36">+IF(G213&gt;50,0,1)</f>
        <v>1</v>
      </c>
      <c r="J213" s="121"/>
      <c r="L213" s="278"/>
      <c r="M213" s="230"/>
      <c r="N213" s="251" t="s">
        <v>172</v>
      </c>
      <c r="O213" s="272">
        <f t="shared" si="35"/>
        <v>1</v>
      </c>
      <c r="P213" s="279"/>
      <c r="Q213" s="120"/>
      <c r="R213" s="121"/>
      <c r="S213" s="151"/>
      <c r="T213" s="341" t="s">
        <v>237</v>
      </c>
      <c r="U213" s="342"/>
      <c r="V213" s="342"/>
      <c r="W213" s="342"/>
      <c r="X213" s="342"/>
      <c r="Y213" s="342"/>
      <c r="Z213" s="342"/>
      <c r="AA213" s="342"/>
      <c r="AB213" s="342"/>
      <c r="AC213" s="343"/>
    </row>
    <row r="214" spans="1:29" ht="15.75" thickBot="1" x14ac:dyDescent="0.3">
      <c r="A214" s="277"/>
      <c r="B214" s="121"/>
      <c r="C214" s="271" t="s">
        <v>173</v>
      </c>
      <c r="D214" s="293"/>
      <c r="E214" s="294">
        <v>1</v>
      </c>
      <c r="F214" s="120"/>
      <c r="G214" s="293">
        <f t="shared" si="34"/>
        <v>0</v>
      </c>
      <c r="H214" s="120"/>
      <c r="I214" s="273">
        <f t="shared" si="36"/>
        <v>1</v>
      </c>
      <c r="J214" s="121"/>
      <c r="L214" s="280"/>
      <c r="M214" s="223"/>
      <c r="N214" s="281" t="s">
        <v>174</v>
      </c>
      <c r="O214" s="272">
        <f t="shared" si="35"/>
        <v>1</v>
      </c>
      <c r="P214" s="279"/>
      <c r="Q214" s="120"/>
      <c r="R214" s="121"/>
      <c r="S214" s="151"/>
      <c r="T214" s="341" t="s">
        <v>238</v>
      </c>
      <c r="U214" s="342"/>
      <c r="V214" s="342"/>
      <c r="W214" s="342"/>
      <c r="X214" s="342"/>
      <c r="Y214" s="342"/>
      <c r="Z214" s="342"/>
      <c r="AA214" s="342"/>
      <c r="AB214" s="342"/>
      <c r="AC214" s="343"/>
    </row>
    <row r="215" spans="1:29" ht="15.75" thickBot="1" x14ac:dyDescent="0.3">
      <c r="A215" s="131"/>
      <c r="B215" s="121"/>
      <c r="C215" s="264" t="s">
        <v>177</v>
      </c>
      <c r="D215" s="272">
        <v>55</v>
      </c>
      <c r="E215" s="273">
        <v>1</v>
      </c>
      <c r="F215" s="120"/>
      <c r="G215" s="272">
        <f t="shared" si="34"/>
        <v>55</v>
      </c>
      <c r="H215" s="120"/>
      <c r="I215" s="273">
        <f>+IF(G215&gt;50,0,1)</f>
        <v>0</v>
      </c>
      <c r="J215" s="322"/>
      <c r="L215" s="274" t="s">
        <v>178</v>
      </c>
      <c r="M215" s="274"/>
      <c r="N215" s="274"/>
      <c r="O215" s="272">
        <f t="shared" si="35"/>
        <v>0</v>
      </c>
      <c r="P215" s="279"/>
      <c r="Q215" s="120"/>
      <c r="R215" s="121"/>
      <c r="S215" s="151"/>
      <c r="T215" s="341" t="s">
        <v>239</v>
      </c>
      <c r="U215" s="342"/>
      <c r="V215" s="342"/>
      <c r="W215" s="342"/>
      <c r="X215" s="342"/>
      <c r="Y215" s="342"/>
      <c r="Z215" s="342"/>
      <c r="AA215" s="342"/>
      <c r="AB215" s="342"/>
      <c r="AC215" s="343"/>
    </row>
    <row r="216" spans="1:29" ht="15.75" thickBot="1" x14ac:dyDescent="0.3">
      <c r="A216" s="131"/>
      <c r="B216" s="121"/>
      <c r="C216" s="271" t="s">
        <v>229</v>
      </c>
      <c r="D216" s="272">
        <v>45</v>
      </c>
      <c r="E216" s="273">
        <v>1</v>
      </c>
      <c r="F216" s="120"/>
      <c r="G216" s="272">
        <f t="shared" si="34"/>
        <v>45</v>
      </c>
      <c r="H216" s="120"/>
      <c r="I216" s="273">
        <f t="shared" ref="I216:I217" si="37">+IF(G216&gt;50,0,1)</f>
        <v>1</v>
      </c>
      <c r="J216" s="322"/>
      <c r="L216" s="274" t="s">
        <v>182</v>
      </c>
      <c r="M216" s="274"/>
      <c r="N216" s="274"/>
      <c r="O216" s="272">
        <f t="shared" si="35"/>
        <v>1</v>
      </c>
      <c r="P216" s="131"/>
      <c r="Q216" s="283" t="s">
        <v>240</v>
      </c>
      <c r="R216" s="284">
        <v>1</v>
      </c>
      <c r="S216" s="151"/>
      <c r="T216" s="341"/>
      <c r="U216" s="342"/>
      <c r="V216" s="342"/>
      <c r="W216" s="342"/>
      <c r="X216" s="342"/>
      <c r="Y216" s="342"/>
      <c r="Z216" s="342"/>
      <c r="AA216" s="342"/>
      <c r="AB216" s="342"/>
      <c r="AC216" s="343"/>
    </row>
    <row r="217" spans="1:29" ht="15.75" thickBot="1" x14ac:dyDescent="0.3">
      <c r="A217" s="131"/>
      <c r="B217" s="121"/>
      <c r="C217" s="264" t="s">
        <v>230</v>
      </c>
      <c r="D217" s="293"/>
      <c r="E217" s="294">
        <v>1</v>
      </c>
      <c r="F217" s="120"/>
      <c r="G217" s="293">
        <f t="shared" si="34"/>
        <v>0</v>
      </c>
      <c r="H217" s="120"/>
      <c r="I217" s="273">
        <f t="shared" si="37"/>
        <v>1</v>
      </c>
      <c r="J217" s="322"/>
      <c r="L217" s="274" t="s">
        <v>185</v>
      </c>
      <c r="M217" s="274"/>
      <c r="N217" s="274"/>
      <c r="O217" s="272">
        <f t="shared" si="35"/>
        <v>1</v>
      </c>
      <c r="P217" s="131"/>
      <c r="Q217" s="289" t="s">
        <v>241</v>
      </c>
      <c r="R217" s="290">
        <v>0</v>
      </c>
      <c r="T217" s="341" t="s">
        <v>192</v>
      </c>
      <c r="U217" s="342"/>
      <c r="V217" s="342"/>
      <c r="W217" s="342"/>
      <c r="X217" s="342"/>
      <c r="Y217" s="342"/>
      <c r="Z217" s="342"/>
      <c r="AA217" s="342"/>
      <c r="AB217" s="342"/>
      <c r="AC217" s="343"/>
    </row>
    <row r="218" spans="1:29" ht="15.75" thickBot="1" x14ac:dyDescent="0.3">
      <c r="A218" s="131"/>
      <c r="B218" s="121"/>
      <c r="C218" s="271" t="s">
        <v>187</v>
      </c>
      <c r="D218" s="272">
        <v>55</v>
      </c>
      <c r="E218" s="273">
        <v>1</v>
      </c>
      <c r="F218" s="120"/>
      <c r="G218" s="272">
        <f t="shared" si="34"/>
        <v>55</v>
      </c>
      <c r="H218" s="120"/>
      <c r="I218" s="273">
        <f>+IF(G218&gt;50,0,1)</f>
        <v>0</v>
      </c>
      <c r="J218" s="322"/>
      <c r="L218" s="274" t="s">
        <v>188</v>
      </c>
      <c r="M218" s="274"/>
      <c r="N218" s="274"/>
      <c r="O218" s="272">
        <f t="shared" si="35"/>
        <v>0</v>
      </c>
      <c r="P218" s="131"/>
      <c r="Q218" s="120"/>
      <c r="R218" s="121"/>
      <c r="T218" s="349" t="s">
        <v>242</v>
      </c>
      <c r="U218" s="350"/>
      <c r="V218" s="350"/>
      <c r="W218" s="350"/>
      <c r="X218" s="350"/>
      <c r="Y218" s="350"/>
      <c r="Z218" s="350"/>
      <c r="AA218" s="350"/>
      <c r="AB218" s="350"/>
      <c r="AC218" s="351"/>
    </row>
    <row r="219" spans="1:29" ht="15.75" thickBot="1" x14ac:dyDescent="0.3">
      <c r="A219" s="83"/>
      <c r="B219" s="352"/>
      <c r="C219" s="264" t="s">
        <v>222</v>
      </c>
      <c r="D219" s="272">
        <v>45</v>
      </c>
      <c r="E219" s="273">
        <v>1</v>
      </c>
      <c r="F219" s="120"/>
      <c r="G219" s="272">
        <f t="shared" si="34"/>
        <v>45</v>
      </c>
      <c r="H219" s="120"/>
      <c r="I219" s="273">
        <f t="shared" ref="I219:I221" si="38">+IF(G219&gt;50,0,1)</f>
        <v>1</v>
      </c>
      <c r="J219" s="322"/>
      <c r="L219" s="274" t="s">
        <v>191</v>
      </c>
      <c r="M219" s="274"/>
      <c r="N219" s="274"/>
      <c r="O219" s="272">
        <f t="shared" si="35"/>
        <v>1</v>
      </c>
      <c r="P219" s="131"/>
      <c r="Q219" s="120"/>
      <c r="R219" s="121"/>
    </row>
    <row r="220" spans="1:29" ht="15.75" thickBot="1" x14ac:dyDescent="0.3">
      <c r="A220" s="239"/>
      <c r="B220" s="322"/>
      <c r="C220" s="271" t="s">
        <v>233</v>
      </c>
      <c r="D220" s="293"/>
      <c r="E220" s="294">
        <v>1</v>
      </c>
      <c r="F220" s="120"/>
      <c r="G220" s="293">
        <f t="shared" si="34"/>
        <v>0</v>
      </c>
      <c r="H220" s="120"/>
      <c r="I220" s="273">
        <f t="shared" si="38"/>
        <v>1</v>
      </c>
      <c r="J220" s="322"/>
      <c r="L220" s="274" t="s">
        <v>194</v>
      </c>
      <c r="M220" s="274"/>
      <c r="N220" s="274"/>
      <c r="O220" s="272">
        <f t="shared" si="35"/>
        <v>1</v>
      </c>
      <c r="P220" s="279"/>
      <c r="Q220" s="291"/>
      <c r="R220" s="121"/>
    </row>
    <row r="221" spans="1:29" ht="15.75" thickBot="1" x14ac:dyDescent="0.3">
      <c r="A221" s="334"/>
      <c r="B221" s="206"/>
      <c r="C221" s="335" t="s">
        <v>234</v>
      </c>
      <c r="D221" s="316">
        <v>45</v>
      </c>
      <c r="E221" s="317">
        <v>1</v>
      </c>
      <c r="F221" s="145"/>
      <c r="G221" s="316">
        <f t="shared" si="34"/>
        <v>45</v>
      </c>
      <c r="H221" s="145"/>
      <c r="I221" s="317">
        <f t="shared" si="38"/>
        <v>1</v>
      </c>
      <c r="J221" s="206"/>
      <c r="L221" s="274" t="s">
        <v>196</v>
      </c>
      <c r="M221" s="274"/>
      <c r="N221" s="274"/>
      <c r="O221" s="316">
        <f t="shared" si="35"/>
        <v>1</v>
      </c>
      <c r="P221" s="143"/>
      <c r="Q221" s="120"/>
      <c r="R221" s="121"/>
      <c r="S221" s="197"/>
    </row>
    <row r="222" spans="1:29" ht="15" customHeight="1" thickBot="1" x14ac:dyDescent="0.3">
      <c r="A222" s="239"/>
      <c r="B222" s="151"/>
      <c r="C222" s="336"/>
      <c r="D222" s="256"/>
      <c r="E222" s="256"/>
      <c r="F222" s="151"/>
      <c r="G222" s="256"/>
      <c r="H222" s="151"/>
      <c r="I222" s="256"/>
      <c r="J222" s="151"/>
      <c r="L222" s="83"/>
      <c r="M222" s="83"/>
      <c r="N222" s="280" t="s">
        <v>205</v>
      </c>
      <c r="O222" s="353">
        <f>SUM(O212:O221)</f>
        <v>7</v>
      </c>
      <c r="P222" s="151"/>
      <c r="Q222" s="328" t="s">
        <v>243</v>
      </c>
      <c r="R222" s="328">
        <f>IF(O222&gt;=5,1,0)</f>
        <v>1</v>
      </c>
      <c r="S222" s="197"/>
    </row>
    <row r="223" spans="1:29" ht="15" customHeight="1" x14ac:dyDescent="0.25">
      <c r="A223" s="151"/>
      <c r="B223" s="151"/>
      <c r="C223" s="325"/>
      <c r="D223" s="256"/>
      <c r="E223" s="256"/>
      <c r="F223" s="151"/>
      <c r="G223" s="256"/>
      <c r="H223" s="151"/>
      <c r="I223" s="256"/>
      <c r="J223" s="151"/>
      <c r="L223" s="83"/>
      <c r="M223" s="83"/>
      <c r="N223" s="83"/>
      <c r="O223" s="256"/>
      <c r="P223" s="151"/>
      <c r="Q223" s="151"/>
      <c r="R223" s="151"/>
      <c r="S223" s="197"/>
    </row>
    <row r="224" spans="1:29" ht="15" customHeight="1" x14ac:dyDescent="0.25">
      <c r="A224" s="151"/>
      <c r="B224" s="151"/>
      <c r="C224" s="336"/>
      <c r="D224" s="256"/>
      <c r="E224" s="256"/>
      <c r="F224" s="151"/>
      <c r="G224" s="256"/>
      <c r="H224" s="151"/>
      <c r="I224" s="256"/>
      <c r="J224" s="151"/>
      <c r="L224" s="83"/>
      <c r="M224" s="83"/>
      <c r="N224" s="83"/>
      <c r="O224" s="256"/>
      <c r="P224" s="151"/>
      <c r="Q224" s="151"/>
      <c r="R224" s="151"/>
      <c r="S224" s="197"/>
    </row>
    <row r="225" spans="1:28" ht="15" customHeight="1" x14ac:dyDescent="0.25">
      <c r="A225" s="151"/>
      <c r="B225" s="151"/>
      <c r="C225" s="325"/>
      <c r="D225" s="256"/>
      <c r="E225" s="256"/>
      <c r="F225" s="151"/>
      <c r="G225" s="256"/>
      <c r="H225" s="151"/>
      <c r="I225" s="256"/>
      <c r="J225" s="151"/>
      <c r="L225" s="83"/>
      <c r="M225" s="83"/>
      <c r="N225" s="83"/>
      <c r="O225" s="256"/>
      <c r="P225" s="151"/>
      <c r="Q225" s="151"/>
      <c r="R225" s="151"/>
      <c r="S225" s="197"/>
    </row>
    <row r="226" spans="1:28" x14ac:dyDescent="0.25">
      <c r="A226" s="151"/>
      <c r="B226" s="151"/>
      <c r="C226" s="336"/>
      <c r="D226" s="256"/>
      <c r="E226" s="256"/>
      <c r="F226" s="151"/>
      <c r="G226" s="256"/>
      <c r="H226" s="151"/>
      <c r="I226" s="256"/>
      <c r="J226" s="151"/>
      <c r="L226" s="120"/>
      <c r="M226" s="120"/>
      <c r="N226" s="120"/>
      <c r="O226" s="120"/>
      <c r="P226" s="120"/>
      <c r="S226" s="197"/>
    </row>
    <row r="227" spans="1:28" ht="15" customHeight="1" thickBot="1" x14ac:dyDescent="0.3">
      <c r="A227" s="337"/>
      <c r="L227" s="83"/>
      <c r="M227" s="83"/>
      <c r="N227" s="83"/>
      <c r="O227" s="256"/>
      <c r="P227" s="151"/>
      <c r="Q227" s="151"/>
      <c r="R227" s="151"/>
      <c r="S227" s="197"/>
    </row>
    <row r="228" spans="1:28" ht="15" customHeight="1" thickBot="1" x14ac:dyDescent="0.3">
      <c r="A228" s="257" t="s">
        <v>244</v>
      </c>
      <c r="B228" s="258"/>
      <c r="C228" s="258"/>
      <c r="D228" s="259" t="s">
        <v>208</v>
      </c>
      <c r="E228" s="259" t="s">
        <v>161</v>
      </c>
      <c r="F228" s="259"/>
      <c r="G228" s="259" t="s">
        <v>209</v>
      </c>
      <c r="H228" s="259"/>
      <c r="I228" s="259" t="s">
        <v>164</v>
      </c>
      <c r="J228" s="260"/>
      <c r="L228" s="523" t="s">
        <v>245</v>
      </c>
      <c r="M228" s="524"/>
      <c r="N228" s="524"/>
      <c r="O228" s="524"/>
      <c r="P228" s="524"/>
      <c r="Q228" s="524"/>
      <c r="R228" s="532"/>
      <c r="S228" s="197"/>
      <c r="T228" s="338" t="s">
        <v>246</v>
      </c>
      <c r="U228" s="339"/>
      <c r="V228" s="339"/>
      <c r="W228" s="339"/>
      <c r="X228" s="339"/>
      <c r="Y228" s="339"/>
      <c r="Z228" s="339"/>
      <c r="AA228" s="339"/>
      <c r="AB228" s="340"/>
    </row>
    <row r="229" spans="1:28" ht="15" customHeight="1" thickBot="1" x14ac:dyDescent="0.3">
      <c r="A229" s="526" t="s">
        <v>247</v>
      </c>
      <c r="B229" s="527"/>
      <c r="C229" s="354" t="s">
        <v>166</v>
      </c>
      <c r="D229" s="319"/>
      <c r="E229" s="319"/>
      <c r="F229" s="320"/>
      <c r="G229" s="319"/>
      <c r="H229" s="151"/>
      <c r="I229" s="319"/>
      <c r="J229" s="321"/>
      <c r="L229" s="131"/>
      <c r="M229" s="120"/>
      <c r="N229" s="120"/>
      <c r="O229" s="306" t="s">
        <v>163</v>
      </c>
      <c r="P229" s="120"/>
      <c r="Q229" s="120"/>
      <c r="R229" s="121"/>
      <c r="S229" s="197"/>
      <c r="T229" s="341"/>
      <c r="U229" s="342"/>
      <c r="V229" s="342"/>
      <c r="W229" s="342"/>
      <c r="X229" s="342"/>
      <c r="Y229" s="342"/>
      <c r="Z229" s="342"/>
      <c r="AA229" s="342"/>
      <c r="AB229" s="343"/>
    </row>
    <row r="230" spans="1:28" ht="15" customHeight="1" thickBot="1" x14ac:dyDescent="0.3">
      <c r="A230" s="528"/>
      <c r="B230" s="529"/>
      <c r="C230" s="271" t="s">
        <v>168</v>
      </c>
      <c r="D230" s="272">
        <v>55</v>
      </c>
      <c r="E230" s="273">
        <v>1</v>
      </c>
      <c r="F230" s="120"/>
      <c r="G230" s="272">
        <f>D230*E230</f>
        <v>55</v>
      </c>
      <c r="H230" s="120"/>
      <c r="I230" s="273">
        <f>+IF(G230&gt;50,0,1)</f>
        <v>0</v>
      </c>
      <c r="J230" s="121"/>
      <c r="L230" s="274" t="s">
        <v>169</v>
      </c>
      <c r="M230" s="274"/>
      <c r="N230" s="275" t="s">
        <v>170</v>
      </c>
      <c r="O230" s="272">
        <f>I230</f>
        <v>0</v>
      </c>
      <c r="P230" s="329"/>
      <c r="Q230" s="123"/>
      <c r="R230" s="130"/>
      <c r="S230" s="197"/>
      <c r="T230" s="341" t="s">
        <v>248</v>
      </c>
      <c r="U230" s="342"/>
      <c r="V230" s="342"/>
      <c r="W230" s="342"/>
      <c r="X230" s="342"/>
      <c r="Y230" s="342"/>
      <c r="Z230" s="342"/>
      <c r="AA230" s="342"/>
      <c r="AB230" s="343"/>
    </row>
    <row r="231" spans="1:28" ht="15.75" thickBot="1" x14ac:dyDescent="0.3">
      <c r="A231" s="277"/>
      <c r="B231" s="121"/>
      <c r="C231" s="264" t="s">
        <v>171</v>
      </c>
      <c r="D231" s="272">
        <v>45</v>
      </c>
      <c r="E231" s="273">
        <v>1</v>
      </c>
      <c r="F231" s="120"/>
      <c r="G231" s="272">
        <f>D231*E231</f>
        <v>45</v>
      </c>
      <c r="H231" s="120"/>
      <c r="I231" s="273">
        <f t="shared" ref="I231:I232" si="39">+IF(G231&gt;50,0,1)</f>
        <v>1</v>
      </c>
      <c r="J231" s="121"/>
      <c r="L231" s="278"/>
      <c r="M231" s="230"/>
      <c r="N231" s="251" t="s">
        <v>172</v>
      </c>
      <c r="O231" s="272">
        <f>I231</f>
        <v>1</v>
      </c>
      <c r="P231" s="355"/>
      <c r="Q231" s="355" t="s">
        <v>249</v>
      </c>
      <c r="R231" s="284">
        <v>1</v>
      </c>
      <c r="S231" s="197"/>
      <c r="T231" s="341" t="s">
        <v>250</v>
      </c>
      <c r="U231" s="342"/>
      <c r="V231" s="342"/>
      <c r="W231" s="342"/>
      <c r="X231" s="342"/>
      <c r="Y231" s="342"/>
      <c r="Z231" s="342"/>
      <c r="AA231" s="342"/>
      <c r="AB231" s="343"/>
    </row>
    <row r="232" spans="1:28" ht="15.75" thickBot="1" x14ac:dyDescent="0.3">
      <c r="A232" s="277"/>
      <c r="B232" s="121"/>
      <c r="C232" s="356" t="s">
        <v>173</v>
      </c>
      <c r="D232" s="293">
        <v>45</v>
      </c>
      <c r="E232" s="294">
        <v>1</v>
      </c>
      <c r="F232" s="120"/>
      <c r="G232" s="293">
        <f>D232*E232</f>
        <v>45</v>
      </c>
      <c r="H232" s="120"/>
      <c r="I232" s="273">
        <f t="shared" si="39"/>
        <v>1</v>
      </c>
      <c r="J232" s="121"/>
      <c r="L232" s="280"/>
      <c r="M232" s="223"/>
      <c r="N232" s="281" t="s">
        <v>174</v>
      </c>
      <c r="O232" s="316">
        <f>I232</f>
        <v>1</v>
      </c>
      <c r="P232" s="288"/>
      <c r="Q232" s="288" t="s">
        <v>251</v>
      </c>
      <c r="R232" s="290">
        <v>0</v>
      </c>
      <c r="S232" s="197"/>
      <c r="T232" s="341"/>
      <c r="U232" s="342"/>
      <c r="V232" s="342"/>
      <c r="W232" s="342"/>
      <c r="X232" s="342"/>
      <c r="Y232" s="342"/>
      <c r="Z232" s="342"/>
      <c r="AA232" s="342"/>
      <c r="AB232" s="343"/>
    </row>
    <row r="233" spans="1:28" ht="15.75" thickBot="1" x14ac:dyDescent="0.3">
      <c r="A233" s="323"/>
      <c r="B233" s="123"/>
      <c r="C233" s="357"/>
      <c r="D233" s="358"/>
      <c r="E233" s="358"/>
      <c r="F233" s="129"/>
      <c r="G233" s="358"/>
      <c r="H233" s="129"/>
      <c r="I233" s="358"/>
      <c r="J233" s="129"/>
      <c r="L233" s="83"/>
      <c r="M233" s="83"/>
      <c r="N233" s="280" t="s">
        <v>205</v>
      </c>
      <c r="O233" s="327">
        <f>SUM(O230:O232)</f>
        <v>2</v>
      </c>
      <c r="P233" s="151"/>
      <c r="Q233" s="328" t="s">
        <v>252</v>
      </c>
      <c r="R233" s="328">
        <f>IF(SUM(O230:O232)&gt;=2,1,0)</f>
        <v>1</v>
      </c>
      <c r="S233" s="197"/>
      <c r="T233" s="341" t="s">
        <v>253</v>
      </c>
      <c r="U233" s="342"/>
      <c r="V233" s="342"/>
      <c r="W233" s="342"/>
      <c r="X233" s="342"/>
      <c r="Y233" s="342"/>
      <c r="Z233" s="342"/>
      <c r="AA233" s="342"/>
      <c r="AB233" s="343"/>
    </row>
    <row r="234" spans="1:28" x14ac:dyDescent="0.25">
      <c r="A234" s="131"/>
      <c r="B234" s="120"/>
      <c r="C234" s="336"/>
      <c r="D234" s="256"/>
      <c r="E234" s="256"/>
      <c r="F234" s="151"/>
      <c r="G234" s="256"/>
      <c r="H234" s="151"/>
      <c r="I234" s="256"/>
      <c r="J234" s="151"/>
      <c r="L234" s="148"/>
      <c r="M234" s="148"/>
      <c r="N234" s="148"/>
      <c r="O234" s="151"/>
      <c r="P234" s="151"/>
      <c r="Q234" s="151"/>
      <c r="R234" s="151"/>
      <c r="S234" s="359"/>
      <c r="T234" s="341" t="s">
        <v>254</v>
      </c>
      <c r="U234" s="342"/>
      <c r="V234" s="342"/>
      <c r="W234" s="342"/>
      <c r="X234" s="342"/>
      <c r="Y234" s="342"/>
      <c r="Z234" s="342"/>
      <c r="AA234" s="342"/>
      <c r="AB234" s="343"/>
    </row>
    <row r="235" spans="1:28" x14ac:dyDescent="0.25">
      <c r="A235" s="131"/>
      <c r="B235" s="120"/>
      <c r="C235" s="325"/>
      <c r="D235" s="256"/>
      <c r="E235" s="256"/>
      <c r="F235" s="151"/>
      <c r="G235" s="256"/>
      <c r="H235" s="151"/>
      <c r="I235" s="256"/>
      <c r="J235" s="151"/>
      <c r="L235" s="148"/>
      <c r="M235" s="148"/>
      <c r="N235" s="147"/>
      <c r="O235" s="256"/>
      <c r="P235" s="151"/>
      <c r="Q235" s="151"/>
      <c r="R235" s="151"/>
      <c r="S235" s="150"/>
      <c r="T235" s="341" t="s">
        <v>255</v>
      </c>
      <c r="U235" s="342"/>
      <c r="V235" s="342"/>
      <c r="W235" s="342"/>
      <c r="X235" s="342"/>
      <c r="Y235" s="342"/>
      <c r="Z235" s="342"/>
      <c r="AA235" s="342"/>
      <c r="AB235" s="343"/>
    </row>
    <row r="236" spans="1:28" ht="15.75" thickBot="1" x14ac:dyDescent="0.3">
      <c r="A236" s="131"/>
      <c r="B236" s="120"/>
      <c r="C236" s="336"/>
      <c r="D236" s="256"/>
      <c r="E236" s="256"/>
      <c r="F236" s="151"/>
      <c r="G236" s="256"/>
      <c r="H236" s="151"/>
      <c r="I236" s="256"/>
      <c r="J236" s="151"/>
      <c r="L236" s="148"/>
      <c r="M236" s="148"/>
      <c r="N236" s="147"/>
      <c r="O236" s="256"/>
      <c r="P236" s="151"/>
      <c r="Q236" s="151"/>
      <c r="R236" s="151"/>
      <c r="S236" s="150"/>
      <c r="T236" s="349" t="s">
        <v>256</v>
      </c>
      <c r="U236" s="350"/>
      <c r="V236" s="350"/>
      <c r="W236" s="350"/>
      <c r="X236" s="350"/>
      <c r="Y236" s="350"/>
      <c r="Z236" s="350"/>
      <c r="AA236" s="350"/>
      <c r="AB236" s="351"/>
    </row>
    <row r="237" spans="1:28" ht="15.75" thickBot="1" x14ac:dyDescent="0.3">
      <c r="A237" s="257" t="s">
        <v>257</v>
      </c>
      <c r="B237" s="258"/>
      <c r="C237" s="258"/>
      <c r="D237" s="259" t="s">
        <v>258</v>
      </c>
      <c r="E237" s="259" t="s">
        <v>161</v>
      </c>
      <c r="F237" s="259"/>
      <c r="G237" s="259" t="s">
        <v>162</v>
      </c>
      <c r="H237" s="259" t="s">
        <v>163</v>
      </c>
      <c r="I237" s="259" t="s">
        <v>164</v>
      </c>
      <c r="J237" s="260"/>
      <c r="L237" s="523" t="s">
        <v>259</v>
      </c>
      <c r="M237" s="524"/>
      <c r="N237" s="524"/>
      <c r="O237" s="524"/>
      <c r="P237" s="524"/>
      <c r="Q237" s="524"/>
      <c r="R237" s="532"/>
      <c r="S237" s="150"/>
      <c r="T237" s="360"/>
      <c r="U237" s="150"/>
    </row>
    <row r="238" spans="1:28" ht="15.75" thickBot="1" x14ac:dyDescent="0.3">
      <c r="A238" s="526" t="s">
        <v>260</v>
      </c>
      <c r="B238" s="527"/>
      <c r="C238" s="264" t="s">
        <v>166</v>
      </c>
      <c r="D238" s="272"/>
      <c r="E238" s="273"/>
      <c r="F238" s="283"/>
      <c r="G238" s="272"/>
      <c r="H238" s="120"/>
      <c r="I238" s="273"/>
      <c r="J238" s="321"/>
      <c r="L238" s="131"/>
      <c r="M238" s="120"/>
      <c r="N238" s="120"/>
      <c r="O238" s="306" t="s">
        <v>163</v>
      </c>
      <c r="P238" s="120"/>
      <c r="Q238" s="120"/>
      <c r="R238" s="121"/>
      <c r="S238" s="150"/>
      <c r="T238" s="360"/>
      <c r="U238" s="150"/>
    </row>
    <row r="239" spans="1:28" ht="15" customHeight="1" thickBot="1" x14ac:dyDescent="0.3">
      <c r="A239" s="528"/>
      <c r="B239" s="529"/>
      <c r="C239" s="271" t="s">
        <v>168</v>
      </c>
      <c r="D239" s="272"/>
      <c r="E239" s="273">
        <v>1</v>
      </c>
      <c r="F239" s="120"/>
      <c r="G239" s="272">
        <f t="shared" ref="G239:G248" si="40">D239*E239</f>
        <v>0</v>
      </c>
      <c r="H239" s="120"/>
      <c r="I239" s="273">
        <f>+IF(G239&gt;2,0,1)</f>
        <v>1</v>
      </c>
      <c r="J239" s="121"/>
      <c r="L239" s="274" t="s">
        <v>169</v>
      </c>
      <c r="M239" s="274"/>
      <c r="N239" s="275" t="s">
        <v>170</v>
      </c>
      <c r="O239" s="272">
        <f t="shared" ref="O239:O248" si="41">I239</f>
        <v>1</v>
      </c>
      <c r="P239" s="329"/>
      <c r="Q239" s="123"/>
      <c r="R239" s="130"/>
      <c r="S239" s="150"/>
      <c r="T239" s="360"/>
      <c r="U239" s="150"/>
    </row>
    <row r="240" spans="1:28" ht="15" customHeight="1" thickBot="1" x14ac:dyDescent="0.3">
      <c r="A240" s="277"/>
      <c r="B240" s="121"/>
      <c r="C240" s="264" t="s">
        <v>171</v>
      </c>
      <c r="D240" s="272"/>
      <c r="E240" s="273">
        <v>1</v>
      </c>
      <c r="F240" s="120"/>
      <c r="G240" s="272">
        <f t="shared" si="40"/>
        <v>0</v>
      </c>
      <c r="H240" s="120"/>
      <c r="I240" s="273">
        <f t="shared" ref="I240:I248" si="42">+IF(G240&gt;5,0,1)</f>
        <v>1</v>
      </c>
      <c r="J240" s="121"/>
      <c r="L240" s="278"/>
      <c r="M240" s="230"/>
      <c r="N240" s="251" t="s">
        <v>172</v>
      </c>
      <c r="O240" s="272">
        <f t="shared" si="41"/>
        <v>1</v>
      </c>
      <c r="P240" s="120"/>
      <c r="Q240" s="120"/>
      <c r="R240" s="121"/>
      <c r="S240" s="151"/>
      <c r="T240" s="151"/>
      <c r="U240" s="151"/>
    </row>
    <row r="241" spans="1:29" ht="15" customHeight="1" thickBot="1" x14ac:dyDescent="0.3">
      <c r="A241" s="277"/>
      <c r="B241" s="121"/>
      <c r="C241" s="271" t="s">
        <v>173</v>
      </c>
      <c r="D241" s="272"/>
      <c r="E241" s="273">
        <v>1</v>
      </c>
      <c r="F241" s="120"/>
      <c r="G241" s="272">
        <f t="shared" si="40"/>
        <v>0</v>
      </c>
      <c r="H241" s="120"/>
      <c r="I241" s="273">
        <f t="shared" si="42"/>
        <v>1</v>
      </c>
      <c r="J241" s="121"/>
      <c r="L241" s="280"/>
      <c r="M241" s="223"/>
      <c r="N241" s="281" t="s">
        <v>174</v>
      </c>
      <c r="O241" s="272">
        <f t="shared" si="41"/>
        <v>1</v>
      </c>
      <c r="P241" s="151"/>
      <c r="Q241" s="120"/>
      <c r="R241" s="121"/>
    </row>
    <row r="242" spans="1:29" ht="15" customHeight="1" thickBot="1" x14ac:dyDescent="0.3">
      <c r="A242" s="131"/>
      <c r="B242" s="121"/>
      <c r="C242" s="264" t="s">
        <v>177</v>
      </c>
      <c r="D242" s="272">
        <v>2</v>
      </c>
      <c r="E242" s="273">
        <v>1</v>
      </c>
      <c r="F242" s="120"/>
      <c r="G242" s="272">
        <f t="shared" si="40"/>
        <v>2</v>
      </c>
      <c r="H242" s="120"/>
      <c r="I242" s="273">
        <f t="shared" si="42"/>
        <v>1</v>
      </c>
      <c r="J242" s="121"/>
      <c r="L242" s="274" t="s">
        <v>178</v>
      </c>
      <c r="M242" s="274"/>
      <c r="N242" s="274"/>
      <c r="O242" s="272">
        <f t="shared" si="41"/>
        <v>1</v>
      </c>
      <c r="P242" s="279"/>
      <c r="Q242" s="120"/>
      <c r="R242" s="121"/>
    </row>
    <row r="243" spans="1:29" ht="15.75" thickBot="1" x14ac:dyDescent="0.3">
      <c r="A243" s="131"/>
      <c r="B243" s="121"/>
      <c r="C243" s="271" t="s">
        <v>229</v>
      </c>
      <c r="D243" s="272">
        <v>0</v>
      </c>
      <c r="E243" s="273">
        <v>1</v>
      </c>
      <c r="F243" s="120"/>
      <c r="G243" s="272">
        <f t="shared" si="40"/>
        <v>0</v>
      </c>
      <c r="H243" s="120"/>
      <c r="I243" s="273">
        <f t="shared" si="42"/>
        <v>1</v>
      </c>
      <c r="J243" s="121"/>
      <c r="L243" s="274" t="s">
        <v>182</v>
      </c>
      <c r="M243" s="274"/>
      <c r="N243" s="274"/>
      <c r="O243" s="272">
        <f t="shared" si="41"/>
        <v>1</v>
      </c>
      <c r="P243" s="151"/>
      <c r="Q243" s="120"/>
      <c r="R243" s="121"/>
      <c r="T243" s="338" t="s">
        <v>175</v>
      </c>
      <c r="U243" s="339"/>
      <c r="V243" s="339"/>
      <c r="W243" s="339"/>
      <c r="X243" s="339"/>
      <c r="Y243" s="339"/>
      <c r="Z243" s="339"/>
      <c r="AA243" s="339"/>
      <c r="AB243" s="339"/>
      <c r="AC243" s="340"/>
    </row>
    <row r="244" spans="1:29" ht="15" customHeight="1" thickBot="1" x14ac:dyDescent="0.3">
      <c r="A244" s="131"/>
      <c r="B244" s="121"/>
      <c r="C244" s="264" t="s">
        <v>219</v>
      </c>
      <c r="D244" s="272">
        <v>2</v>
      </c>
      <c r="E244" s="273">
        <v>1</v>
      </c>
      <c r="F244" s="120"/>
      <c r="G244" s="272">
        <f t="shared" si="40"/>
        <v>2</v>
      </c>
      <c r="H244" s="120"/>
      <c r="I244" s="273">
        <f t="shared" si="42"/>
        <v>1</v>
      </c>
      <c r="J244" s="121"/>
      <c r="L244" s="274" t="s">
        <v>261</v>
      </c>
      <c r="M244" s="274"/>
      <c r="N244" s="274"/>
      <c r="O244" s="272">
        <f t="shared" si="41"/>
        <v>1</v>
      </c>
      <c r="P244" s="151"/>
      <c r="Q244" s="120"/>
      <c r="R244" s="121"/>
      <c r="S244" s="359"/>
      <c r="T244" s="341" t="s">
        <v>211</v>
      </c>
      <c r="U244" s="342"/>
      <c r="V244" s="342"/>
      <c r="W244" s="342"/>
      <c r="X244" s="342"/>
      <c r="Y244" s="342"/>
      <c r="Z244" s="342"/>
      <c r="AA244" s="342"/>
      <c r="AB244" s="342"/>
      <c r="AC244" s="343"/>
    </row>
    <row r="245" spans="1:29" ht="15.75" thickBot="1" x14ac:dyDescent="0.3">
      <c r="A245" s="131"/>
      <c r="B245" s="121"/>
      <c r="C245" s="271" t="s">
        <v>262</v>
      </c>
      <c r="D245" s="316"/>
      <c r="E245" s="317">
        <v>1</v>
      </c>
      <c r="F245" s="120"/>
      <c r="G245" s="316">
        <f t="shared" si="40"/>
        <v>0</v>
      </c>
      <c r="H245" s="120"/>
      <c r="I245" s="317">
        <f t="shared" si="42"/>
        <v>1</v>
      </c>
      <c r="J245" s="121"/>
      <c r="L245" s="274" t="s">
        <v>188</v>
      </c>
      <c r="M245" s="274"/>
      <c r="N245" s="274"/>
      <c r="O245" s="272">
        <f t="shared" si="41"/>
        <v>1</v>
      </c>
      <c r="P245" s="144"/>
      <c r="Q245" s="145"/>
      <c r="R245" s="146"/>
      <c r="S245" s="150"/>
      <c r="T245" s="341" t="s">
        <v>263</v>
      </c>
      <c r="U245" s="342"/>
      <c r="V245" s="342"/>
      <c r="W245" s="342"/>
      <c r="X245" s="342"/>
      <c r="Y245" s="342"/>
      <c r="Z245" s="342"/>
      <c r="AA245" s="342"/>
      <c r="AB245" s="342"/>
      <c r="AC245" s="343"/>
    </row>
    <row r="246" spans="1:29" ht="15.75" thickBot="1" x14ac:dyDescent="0.3">
      <c r="A246" s="361"/>
      <c r="B246" s="352"/>
      <c r="C246" s="264" t="s">
        <v>264</v>
      </c>
      <c r="D246" s="316"/>
      <c r="E246" s="317">
        <v>1</v>
      </c>
      <c r="F246" s="268"/>
      <c r="G246" s="316">
        <f t="shared" si="40"/>
        <v>0</v>
      </c>
      <c r="H246" s="268"/>
      <c r="I246" s="317">
        <f t="shared" si="42"/>
        <v>1</v>
      </c>
      <c r="J246" s="268"/>
      <c r="L246" s="274" t="s">
        <v>191</v>
      </c>
      <c r="M246" s="274"/>
      <c r="N246" s="274"/>
      <c r="O246" s="272">
        <f t="shared" si="41"/>
        <v>1</v>
      </c>
      <c r="P246" s="120"/>
      <c r="Q246" s="355" t="s">
        <v>265</v>
      </c>
      <c r="R246" s="284">
        <v>1</v>
      </c>
      <c r="S246" s="150"/>
      <c r="T246" s="341" t="s">
        <v>266</v>
      </c>
      <c r="U246" s="342"/>
      <c r="V246" s="342"/>
      <c r="W246" s="342"/>
      <c r="X246" s="342"/>
      <c r="Y246" s="342"/>
      <c r="Z246" s="342"/>
      <c r="AA246" s="342"/>
      <c r="AB246" s="342"/>
      <c r="AC246" s="343"/>
    </row>
    <row r="247" spans="1:29" ht="15.75" thickBot="1" x14ac:dyDescent="0.3">
      <c r="A247" s="362"/>
      <c r="B247" s="322"/>
      <c r="C247" s="271" t="s">
        <v>267</v>
      </c>
      <c r="D247" s="316"/>
      <c r="E247" s="317">
        <v>1</v>
      </c>
      <c r="F247" s="268"/>
      <c r="G247" s="316">
        <f t="shared" si="40"/>
        <v>0</v>
      </c>
      <c r="H247" s="268"/>
      <c r="I247" s="317">
        <f t="shared" si="42"/>
        <v>1</v>
      </c>
      <c r="J247" s="268"/>
      <c r="L247" s="274" t="s">
        <v>220</v>
      </c>
      <c r="M247" s="274"/>
      <c r="N247" s="274"/>
      <c r="O247" s="272">
        <f t="shared" si="41"/>
        <v>1</v>
      </c>
      <c r="P247" s="120"/>
      <c r="Q247" s="288" t="s">
        <v>268</v>
      </c>
      <c r="R247" s="290">
        <v>0</v>
      </c>
      <c r="S247" s="150"/>
      <c r="T247" s="288" t="s">
        <v>269</v>
      </c>
      <c r="U247" s="289"/>
      <c r="V247" s="289"/>
      <c r="W247" s="289"/>
      <c r="X247" s="289"/>
      <c r="Y247" s="289"/>
      <c r="Z247" s="289"/>
      <c r="AA247" s="289"/>
      <c r="AB247" s="289"/>
      <c r="AC247" s="290"/>
    </row>
    <row r="248" spans="1:29" ht="15.75" thickBot="1" x14ac:dyDescent="0.3">
      <c r="A248" s="363"/>
      <c r="B248" s="206"/>
      <c r="C248" s="315" t="s">
        <v>234</v>
      </c>
      <c r="D248" s="316"/>
      <c r="E248" s="317">
        <v>1</v>
      </c>
      <c r="F248" s="318"/>
      <c r="G248" s="316">
        <f t="shared" si="40"/>
        <v>0</v>
      </c>
      <c r="H248" s="318"/>
      <c r="I248" s="317">
        <f t="shared" si="42"/>
        <v>1</v>
      </c>
      <c r="J248" s="318"/>
      <c r="L248" s="274" t="s">
        <v>196</v>
      </c>
      <c r="M248" s="274"/>
      <c r="N248" s="274"/>
      <c r="O248" s="272">
        <f t="shared" si="41"/>
        <v>1</v>
      </c>
      <c r="P248" s="120"/>
      <c r="Q248" s="120"/>
      <c r="R248" s="121"/>
      <c r="S248" s="150"/>
      <c r="T248" s="120"/>
      <c r="U248" s="120"/>
      <c r="V248" s="120"/>
      <c r="W248" s="120"/>
      <c r="X248" s="120"/>
      <c r="Y248" s="120"/>
      <c r="Z248" s="120"/>
      <c r="AA248" s="120"/>
      <c r="AB248" s="120"/>
      <c r="AC248" s="120"/>
    </row>
    <row r="249" spans="1:29" ht="15.75" thickBot="1" x14ac:dyDescent="0.3">
      <c r="A249" s="239"/>
      <c r="B249" s="151"/>
      <c r="C249" s="336"/>
      <c r="D249" s="256"/>
      <c r="E249" s="256"/>
      <c r="F249" s="151"/>
      <c r="G249" s="256"/>
      <c r="H249" s="151"/>
      <c r="I249" s="256"/>
      <c r="J249" s="151"/>
      <c r="L249" s="364"/>
      <c r="M249" s="364"/>
      <c r="N249" s="280" t="s">
        <v>205</v>
      </c>
      <c r="O249" s="327">
        <f>SUM(O239:O248)</f>
        <v>10</v>
      </c>
      <c r="P249" s="365"/>
      <c r="Q249" s="291"/>
      <c r="R249" s="121"/>
      <c r="S249" s="150"/>
      <c r="T249" s="120"/>
      <c r="U249" s="120"/>
      <c r="V249" s="120"/>
      <c r="W249" s="120"/>
      <c r="X249" s="120"/>
      <c r="Y249" s="120"/>
      <c r="Z249" s="120"/>
      <c r="AA249" s="120"/>
      <c r="AB249" s="120"/>
      <c r="AC249" s="120"/>
    </row>
    <row r="250" spans="1:29" x14ac:dyDescent="0.25">
      <c r="A250" s="151"/>
      <c r="B250" s="151"/>
      <c r="C250" s="325"/>
      <c r="D250" s="256"/>
      <c r="E250" s="256"/>
      <c r="F250" s="151"/>
      <c r="G250" s="256"/>
      <c r="H250" s="151"/>
      <c r="I250" s="256"/>
      <c r="J250" s="151"/>
      <c r="P250" s="120"/>
      <c r="Q250" s="333" t="s">
        <v>270</v>
      </c>
      <c r="R250" s="333">
        <f>IF(O249&gt;=5,1,0)</f>
        <v>1</v>
      </c>
      <c r="S250" s="197"/>
      <c r="T250" s="120"/>
      <c r="U250" s="120"/>
      <c r="V250" s="120"/>
      <c r="W250" s="120"/>
      <c r="X250" s="120"/>
      <c r="Y250" s="120"/>
      <c r="Z250" s="120"/>
      <c r="AA250" s="120"/>
      <c r="AB250" s="120"/>
      <c r="AC250" s="120"/>
    </row>
    <row r="251" spans="1:29" x14ac:dyDescent="0.25">
      <c r="A251" s="151"/>
      <c r="B251" s="151"/>
      <c r="C251" s="336"/>
      <c r="D251" s="256"/>
      <c r="E251" s="256"/>
      <c r="F251" s="151"/>
      <c r="G251" s="256"/>
      <c r="H251" s="151"/>
      <c r="I251" s="256"/>
      <c r="J251" s="151"/>
      <c r="L251" s="83"/>
      <c r="M251" s="83"/>
      <c r="N251" s="83"/>
      <c r="O251" s="256"/>
      <c r="P251" s="120"/>
      <c r="S251" s="151"/>
      <c r="T251" s="120"/>
      <c r="U251" s="120"/>
      <c r="V251" s="120"/>
      <c r="W251" s="120"/>
      <c r="X251" s="120"/>
      <c r="Y251" s="120"/>
      <c r="Z251" s="120"/>
      <c r="AA251" s="120"/>
      <c r="AB251" s="120"/>
      <c r="AC251" s="120"/>
    </row>
    <row r="252" spans="1:29" x14ac:dyDescent="0.25">
      <c r="A252" s="151"/>
      <c r="B252" s="151"/>
      <c r="C252" s="325"/>
      <c r="D252" s="256"/>
      <c r="E252" s="256"/>
      <c r="F252" s="151"/>
      <c r="G252" s="256"/>
      <c r="H252" s="151"/>
      <c r="I252" s="256"/>
      <c r="J252" s="151"/>
      <c r="L252" s="120"/>
      <c r="P252" s="120"/>
      <c r="Q252" s="120"/>
      <c r="R252" s="120"/>
      <c r="S252" s="151"/>
      <c r="T252" s="151"/>
      <c r="U252" s="151"/>
    </row>
    <row r="253" spans="1:29" x14ac:dyDescent="0.25">
      <c r="A253" s="151"/>
      <c r="B253" s="151"/>
      <c r="C253" s="336"/>
      <c r="D253" s="256"/>
      <c r="E253" s="256"/>
      <c r="F253" s="151"/>
      <c r="G253" s="256"/>
      <c r="H253" s="151"/>
      <c r="I253" s="256"/>
      <c r="J253" s="151"/>
      <c r="L253" s="120"/>
      <c r="M253" s="120"/>
      <c r="N253" s="120"/>
      <c r="O253" s="120"/>
      <c r="P253" s="120"/>
      <c r="S253" s="151"/>
      <c r="T253" s="151"/>
      <c r="U253" s="151"/>
    </row>
    <row r="254" spans="1:29" x14ac:dyDescent="0.25">
      <c r="A254" s="83"/>
      <c r="B254" s="83"/>
      <c r="C254" s="325"/>
      <c r="D254" s="256"/>
      <c r="E254" s="256"/>
      <c r="F254" s="151"/>
      <c r="G254" s="256"/>
      <c r="H254" s="151"/>
      <c r="I254" s="256"/>
      <c r="J254" s="151"/>
      <c r="L254" s="83"/>
      <c r="M254" s="83"/>
      <c r="N254" s="83"/>
      <c r="O254" s="256"/>
      <c r="P254" s="151"/>
      <c r="Q254" s="151"/>
      <c r="R254" s="239"/>
      <c r="S254" s="537"/>
      <c r="T254" s="537"/>
      <c r="U254" s="537"/>
    </row>
    <row r="255" spans="1:29" ht="15.75" thickBot="1" x14ac:dyDescent="0.3">
      <c r="A255" s="239"/>
      <c r="B255" s="151"/>
      <c r="C255" s="336"/>
      <c r="D255" s="256"/>
      <c r="E255" s="256"/>
      <c r="F255" s="151"/>
      <c r="G255" s="256"/>
      <c r="H255" s="151"/>
      <c r="I255" s="256"/>
      <c r="J255" s="151"/>
      <c r="L255" s="83"/>
      <c r="M255" s="83"/>
      <c r="N255" s="83"/>
      <c r="O255" s="256"/>
      <c r="P255" s="151"/>
      <c r="Q255" s="151"/>
      <c r="R255" s="151"/>
      <c r="S255" s="150"/>
      <c r="T255" s="360"/>
      <c r="U255" s="150"/>
    </row>
    <row r="256" spans="1:29" ht="15.75" thickBot="1" x14ac:dyDescent="0.3">
      <c r="A256" s="257" t="s">
        <v>271</v>
      </c>
      <c r="B256" s="258"/>
      <c r="C256" s="258"/>
      <c r="D256" s="259" t="s">
        <v>208</v>
      </c>
      <c r="E256" s="259" t="s">
        <v>161</v>
      </c>
      <c r="F256" s="259"/>
      <c r="G256" s="259" t="s">
        <v>209</v>
      </c>
      <c r="H256" s="259"/>
      <c r="I256" s="259" t="s">
        <v>164</v>
      </c>
      <c r="J256" s="260"/>
      <c r="L256" s="523" t="s">
        <v>40</v>
      </c>
      <c r="M256" s="524"/>
      <c r="N256" s="524"/>
      <c r="O256" s="524"/>
      <c r="P256" s="524"/>
      <c r="Q256" s="524"/>
      <c r="R256" s="532"/>
      <c r="S256" s="150"/>
      <c r="T256" s="360"/>
      <c r="U256" s="150"/>
    </row>
    <row r="257" spans="1:29" ht="16.5" thickTop="1" thickBot="1" x14ac:dyDescent="0.3">
      <c r="A257" s="526" t="s">
        <v>272</v>
      </c>
      <c r="B257" s="527"/>
      <c r="C257" s="302" t="s">
        <v>166</v>
      </c>
      <c r="D257" s="319"/>
      <c r="E257" s="319"/>
      <c r="F257" s="320"/>
      <c r="G257" s="319"/>
      <c r="H257" s="151" t="s">
        <v>273</v>
      </c>
      <c r="I257" s="319"/>
      <c r="J257" s="321"/>
      <c r="L257" s="131"/>
      <c r="M257" s="120"/>
      <c r="N257" s="120"/>
      <c r="O257" s="306" t="s">
        <v>163</v>
      </c>
      <c r="P257" s="120"/>
      <c r="Q257" s="120"/>
      <c r="R257" s="121"/>
      <c r="S257" s="150"/>
      <c r="T257" s="360"/>
      <c r="U257" s="150"/>
    </row>
    <row r="258" spans="1:29" ht="15.75" thickBot="1" x14ac:dyDescent="0.3">
      <c r="A258" s="528"/>
      <c r="B258" s="529"/>
      <c r="C258" s="309" t="s">
        <v>168</v>
      </c>
      <c r="D258" s="272">
        <v>55</v>
      </c>
      <c r="E258" s="273">
        <v>1</v>
      </c>
      <c r="F258" s="120"/>
      <c r="G258" s="272">
        <f t="shared" ref="G258:G267" si="43">D258*E258</f>
        <v>55</v>
      </c>
      <c r="H258" s="120"/>
      <c r="I258" s="273">
        <f>+IF(G258&gt;50,0,1)</f>
        <v>0</v>
      </c>
      <c r="J258" s="121"/>
      <c r="L258" s="274" t="s">
        <v>169</v>
      </c>
      <c r="M258" s="274"/>
      <c r="N258" s="275" t="s">
        <v>170</v>
      </c>
      <c r="O258" s="272">
        <f t="shared" ref="O258:O267" si="44">I257</f>
        <v>0</v>
      </c>
      <c r="P258" s="329"/>
      <c r="Q258" s="123"/>
      <c r="R258" s="130"/>
      <c r="S258" s="150"/>
      <c r="T258" s="360"/>
      <c r="U258" s="150"/>
    </row>
    <row r="259" spans="1:29" ht="15.75" thickBot="1" x14ac:dyDescent="0.3">
      <c r="A259" s="277"/>
      <c r="B259" s="121"/>
      <c r="C259" s="264" t="s">
        <v>171</v>
      </c>
      <c r="D259" s="272">
        <v>45</v>
      </c>
      <c r="E259" s="273">
        <v>1</v>
      </c>
      <c r="F259" s="120"/>
      <c r="G259" s="272">
        <f t="shared" si="43"/>
        <v>45</v>
      </c>
      <c r="H259" s="120"/>
      <c r="I259" s="273">
        <f t="shared" ref="I259:I267" si="45">+IF(G259&gt;50,0,1)</f>
        <v>1</v>
      </c>
      <c r="J259" s="121"/>
      <c r="L259" s="278"/>
      <c r="M259" s="230"/>
      <c r="N259" s="251" t="s">
        <v>172</v>
      </c>
      <c r="O259" s="272">
        <f t="shared" si="44"/>
        <v>0</v>
      </c>
      <c r="P259" s="120"/>
      <c r="Q259" s="120"/>
      <c r="R259" s="121"/>
      <c r="S259" s="150"/>
      <c r="T259" s="360"/>
      <c r="U259" s="150"/>
    </row>
    <row r="260" spans="1:29" ht="15.75" thickBot="1" x14ac:dyDescent="0.3">
      <c r="A260" s="277"/>
      <c r="B260" s="121"/>
      <c r="C260" s="271" t="s">
        <v>173</v>
      </c>
      <c r="D260" s="272">
        <v>55</v>
      </c>
      <c r="E260" s="273">
        <v>1</v>
      </c>
      <c r="F260" s="120"/>
      <c r="G260" s="272">
        <f t="shared" si="43"/>
        <v>55</v>
      </c>
      <c r="H260" s="120"/>
      <c r="I260" s="273">
        <f t="shared" si="45"/>
        <v>0</v>
      </c>
      <c r="J260" s="121"/>
      <c r="L260" s="280"/>
      <c r="M260" s="223"/>
      <c r="N260" s="281" t="s">
        <v>174</v>
      </c>
      <c r="O260" s="272">
        <f t="shared" si="44"/>
        <v>1</v>
      </c>
      <c r="P260" s="151"/>
      <c r="Q260" s="120"/>
      <c r="R260" s="121"/>
      <c r="S260" s="151"/>
      <c r="T260" s="151"/>
      <c r="U260" s="151"/>
    </row>
    <row r="261" spans="1:29" ht="15.75" thickBot="1" x14ac:dyDescent="0.3">
      <c r="A261" s="131"/>
      <c r="B261" s="121"/>
      <c r="C261" s="264" t="s">
        <v>177</v>
      </c>
      <c r="D261" s="272">
        <v>55</v>
      </c>
      <c r="E261" s="273">
        <v>1</v>
      </c>
      <c r="F261" s="120"/>
      <c r="G261" s="272">
        <f t="shared" si="43"/>
        <v>55</v>
      </c>
      <c r="H261" s="120"/>
      <c r="I261" s="273">
        <f t="shared" si="45"/>
        <v>0</v>
      </c>
      <c r="J261" s="121"/>
      <c r="L261" s="274" t="s">
        <v>178</v>
      </c>
      <c r="M261" s="274"/>
      <c r="N261" s="274"/>
      <c r="O261" s="272">
        <f t="shared" si="44"/>
        <v>0</v>
      </c>
      <c r="P261" s="131"/>
      <c r="Q261" s="120"/>
      <c r="R261" s="121"/>
      <c r="S261" s="151"/>
      <c r="T261" s="338" t="s">
        <v>175</v>
      </c>
      <c r="U261" s="339"/>
      <c r="V261" s="339"/>
      <c r="W261" s="339"/>
      <c r="X261" s="339"/>
      <c r="Y261" s="339"/>
      <c r="Z261" s="339"/>
      <c r="AA261" s="339"/>
      <c r="AB261" s="339"/>
      <c r="AC261" s="340"/>
    </row>
    <row r="262" spans="1:29" ht="15.75" thickBot="1" x14ac:dyDescent="0.3">
      <c r="A262" s="131"/>
      <c r="B262" s="121"/>
      <c r="C262" s="271" t="s">
        <v>181</v>
      </c>
      <c r="D262" s="272">
        <v>55</v>
      </c>
      <c r="E262" s="273">
        <v>1</v>
      </c>
      <c r="F262" s="120"/>
      <c r="G262" s="272">
        <f t="shared" si="43"/>
        <v>55</v>
      </c>
      <c r="H262" s="120"/>
      <c r="I262" s="273">
        <f t="shared" si="45"/>
        <v>0</v>
      </c>
      <c r="J262" s="121"/>
      <c r="L262" s="274" t="s">
        <v>182</v>
      </c>
      <c r="M262" s="274"/>
      <c r="N262" s="274"/>
      <c r="O262" s="272">
        <f t="shared" si="44"/>
        <v>0</v>
      </c>
      <c r="P262" s="120"/>
      <c r="Q262" s="120"/>
      <c r="R262" s="121"/>
      <c r="S262" s="151"/>
      <c r="T262" s="341" t="s">
        <v>211</v>
      </c>
      <c r="U262" s="342"/>
      <c r="V262" s="342"/>
      <c r="W262" s="342"/>
      <c r="X262" s="342"/>
      <c r="Y262" s="342"/>
      <c r="Z262" s="342"/>
      <c r="AA262" s="342"/>
      <c r="AB262" s="342"/>
      <c r="AC262" s="343"/>
    </row>
    <row r="263" spans="1:29" ht="15.75" thickBot="1" x14ac:dyDescent="0.3">
      <c r="A263" s="131"/>
      <c r="B263" s="121"/>
      <c r="C263" s="264" t="s">
        <v>184</v>
      </c>
      <c r="D263" s="272">
        <v>55</v>
      </c>
      <c r="E263" s="273">
        <v>1</v>
      </c>
      <c r="F263" s="120"/>
      <c r="G263" s="272">
        <f t="shared" si="43"/>
        <v>55</v>
      </c>
      <c r="H263" s="120"/>
      <c r="I263" s="273">
        <f t="shared" si="45"/>
        <v>0</v>
      </c>
      <c r="J263" s="121"/>
      <c r="L263" s="274" t="s">
        <v>188</v>
      </c>
      <c r="M263" s="274"/>
      <c r="N263" s="274"/>
      <c r="O263" s="272">
        <f t="shared" si="44"/>
        <v>0</v>
      </c>
      <c r="P263" s="120"/>
      <c r="Q263" s="120"/>
      <c r="R263" s="287"/>
      <c r="S263" s="151"/>
      <c r="T263" s="341" t="s">
        <v>274</v>
      </c>
      <c r="U263" s="342"/>
      <c r="V263" s="342"/>
      <c r="W263" s="342"/>
      <c r="X263" s="342"/>
      <c r="Y263" s="342"/>
      <c r="Z263" s="342"/>
      <c r="AA263" s="342"/>
      <c r="AB263" s="342"/>
      <c r="AC263" s="343"/>
    </row>
    <row r="264" spans="1:29" ht="15.75" thickBot="1" x14ac:dyDescent="0.3">
      <c r="A264" s="131"/>
      <c r="B264" s="121"/>
      <c r="C264" s="271" t="s">
        <v>187</v>
      </c>
      <c r="D264" s="272">
        <v>55</v>
      </c>
      <c r="E264" s="273">
        <v>1</v>
      </c>
      <c r="F264" s="120"/>
      <c r="G264" s="272">
        <f t="shared" si="43"/>
        <v>55</v>
      </c>
      <c r="H264" s="120"/>
      <c r="I264" s="273">
        <f t="shared" si="45"/>
        <v>0</v>
      </c>
      <c r="J264" s="121"/>
      <c r="L264" s="274" t="s">
        <v>191</v>
      </c>
      <c r="M264" s="274"/>
      <c r="N264" s="274"/>
      <c r="O264" s="272">
        <f t="shared" si="44"/>
        <v>0</v>
      </c>
      <c r="P264" s="120"/>
      <c r="Q264" s="120"/>
      <c r="R264" s="121"/>
      <c r="S264" s="359"/>
      <c r="T264" s="341" t="s">
        <v>275</v>
      </c>
      <c r="U264" s="342"/>
      <c r="V264" s="342"/>
      <c r="W264" s="342"/>
      <c r="X264" s="342"/>
      <c r="Y264" s="342"/>
      <c r="Z264" s="342"/>
      <c r="AA264" s="342"/>
      <c r="AB264" s="342"/>
      <c r="AC264" s="343"/>
    </row>
    <row r="265" spans="1:29" ht="15.75" thickBot="1" x14ac:dyDescent="0.3">
      <c r="A265" s="83"/>
      <c r="B265" s="352"/>
      <c r="C265" s="264" t="s">
        <v>190</v>
      </c>
      <c r="D265" s="272">
        <v>55</v>
      </c>
      <c r="E265" s="273">
        <v>1</v>
      </c>
      <c r="F265" s="120"/>
      <c r="G265" s="272">
        <f t="shared" si="43"/>
        <v>55</v>
      </c>
      <c r="H265" s="120"/>
      <c r="I265" s="273">
        <f t="shared" si="45"/>
        <v>0</v>
      </c>
      <c r="J265" s="268"/>
      <c r="L265" s="274" t="s">
        <v>276</v>
      </c>
      <c r="M265" s="274"/>
      <c r="N265" s="274"/>
      <c r="O265" s="272">
        <f t="shared" si="44"/>
        <v>0</v>
      </c>
      <c r="P265" s="120"/>
      <c r="Q265" s="120"/>
      <c r="R265" s="121"/>
      <c r="S265" s="150"/>
      <c r="T265" s="341" t="s">
        <v>277</v>
      </c>
      <c r="U265" s="342"/>
      <c r="V265" s="342"/>
      <c r="W265" s="342"/>
      <c r="X265" s="342"/>
      <c r="Y265" s="342"/>
      <c r="Z265" s="342"/>
      <c r="AA265" s="342"/>
      <c r="AB265" s="342"/>
      <c r="AC265" s="343"/>
    </row>
    <row r="266" spans="1:29" ht="15.75" thickBot="1" x14ac:dyDescent="0.3">
      <c r="A266" s="239"/>
      <c r="B266" s="322"/>
      <c r="C266" s="271" t="s">
        <v>193</v>
      </c>
      <c r="D266" s="272">
        <v>55</v>
      </c>
      <c r="E266" s="273">
        <v>1</v>
      </c>
      <c r="F266" s="120"/>
      <c r="G266" s="272">
        <f t="shared" si="43"/>
        <v>55</v>
      </c>
      <c r="H266" s="120"/>
      <c r="I266" s="273">
        <f t="shared" si="45"/>
        <v>0</v>
      </c>
      <c r="J266" s="268"/>
      <c r="L266" s="274" t="s">
        <v>220</v>
      </c>
      <c r="M266" s="274"/>
      <c r="N266" s="274"/>
      <c r="O266" s="272">
        <f t="shared" si="44"/>
        <v>0</v>
      </c>
      <c r="P266" s="151"/>
      <c r="Q266" s="291"/>
      <c r="R266" s="121"/>
      <c r="S266" s="150"/>
      <c r="T266" s="341"/>
      <c r="U266" s="342"/>
      <c r="V266" s="342"/>
      <c r="W266" s="342"/>
      <c r="X266" s="342"/>
      <c r="Y266" s="342"/>
      <c r="Z266" s="342"/>
      <c r="AA266" s="342"/>
      <c r="AB266" s="342"/>
      <c r="AC266" s="343"/>
    </row>
    <row r="267" spans="1:29" ht="15.75" thickBot="1" x14ac:dyDescent="0.3">
      <c r="A267" s="334"/>
      <c r="B267" s="206"/>
      <c r="C267" s="315" t="s">
        <v>234</v>
      </c>
      <c r="D267" s="316">
        <v>55</v>
      </c>
      <c r="E267" s="317">
        <v>1</v>
      </c>
      <c r="F267" s="145"/>
      <c r="G267" s="316">
        <f t="shared" si="43"/>
        <v>55</v>
      </c>
      <c r="H267" s="145"/>
      <c r="I267" s="317">
        <f t="shared" si="45"/>
        <v>0</v>
      </c>
      <c r="J267" s="318"/>
      <c r="L267" s="274" t="s">
        <v>196</v>
      </c>
      <c r="M267" s="274"/>
      <c r="N267" s="274"/>
      <c r="O267" s="272">
        <f t="shared" si="44"/>
        <v>0</v>
      </c>
      <c r="P267" s="120"/>
      <c r="Q267" s="355" t="s">
        <v>278</v>
      </c>
      <c r="R267" s="321">
        <v>1</v>
      </c>
      <c r="S267" s="150"/>
      <c r="T267" s="341" t="s">
        <v>279</v>
      </c>
      <c r="U267" s="342"/>
      <c r="V267" s="342"/>
      <c r="W267" s="342"/>
      <c r="X267" s="342"/>
      <c r="Y267" s="342"/>
      <c r="Z267" s="342"/>
      <c r="AA267" s="342"/>
      <c r="AB267" s="342"/>
      <c r="AC267" s="343"/>
    </row>
    <row r="268" spans="1:29" ht="15.75" thickBot="1" x14ac:dyDescent="0.3">
      <c r="A268" s="239"/>
      <c r="B268" s="151"/>
      <c r="C268" s="336"/>
      <c r="D268" s="256"/>
      <c r="E268" s="256"/>
      <c r="F268" s="151"/>
      <c r="G268" s="256"/>
      <c r="H268" s="151"/>
      <c r="I268" s="256"/>
      <c r="J268" s="151"/>
      <c r="N268" s="323"/>
      <c r="P268" s="120"/>
      <c r="Q268" s="288" t="s">
        <v>280</v>
      </c>
      <c r="R268" s="366">
        <v>0</v>
      </c>
      <c r="S268" s="150"/>
      <c r="T268" s="341" t="s">
        <v>281</v>
      </c>
      <c r="U268" s="342"/>
      <c r="V268" s="342"/>
      <c r="W268" s="342"/>
      <c r="X268" s="342"/>
      <c r="Y268" s="342"/>
      <c r="Z268" s="342"/>
      <c r="AA268" s="342"/>
      <c r="AB268" s="342"/>
      <c r="AC268" s="343"/>
    </row>
    <row r="269" spans="1:29" ht="15.75" thickBot="1" x14ac:dyDescent="0.3">
      <c r="A269" s="151"/>
      <c r="B269" s="151"/>
      <c r="C269" s="325"/>
      <c r="D269" s="256"/>
      <c r="E269" s="256"/>
      <c r="F269" s="151"/>
      <c r="G269" s="256"/>
      <c r="H269" s="151"/>
      <c r="I269" s="256"/>
      <c r="J269" s="151"/>
      <c r="N269" s="280" t="s">
        <v>205</v>
      </c>
      <c r="O269" s="327">
        <f>SUM(O258:O267)</f>
        <v>1</v>
      </c>
      <c r="P269" s="143"/>
      <c r="Q269" s="120"/>
      <c r="R269" s="121"/>
      <c r="S269" s="150"/>
      <c r="T269" s="349"/>
      <c r="U269" s="350"/>
      <c r="V269" s="350"/>
      <c r="W269" s="350"/>
      <c r="X269" s="350"/>
      <c r="Y269" s="350"/>
      <c r="Z269" s="350"/>
      <c r="AA269" s="350"/>
      <c r="AB269" s="350"/>
      <c r="AC269" s="351"/>
    </row>
    <row r="270" spans="1:29" x14ac:dyDescent="0.25">
      <c r="A270" s="151"/>
      <c r="B270" s="151"/>
      <c r="C270" s="336"/>
      <c r="D270" s="256"/>
      <c r="E270" s="256"/>
      <c r="F270" s="151"/>
      <c r="G270" s="256"/>
      <c r="H270" s="151"/>
      <c r="I270" s="256"/>
      <c r="J270" s="151"/>
      <c r="Q270" s="333" t="s">
        <v>282</v>
      </c>
      <c r="R270" s="333">
        <f>IF(O269&gt;=5,1,0)</f>
        <v>0</v>
      </c>
      <c r="S270" s="197"/>
    </row>
    <row r="271" spans="1:29" x14ac:dyDescent="0.25">
      <c r="A271" s="151"/>
      <c r="B271" s="151"/>
      <c r="C271" s="325"/>
      <c r="D271" s="256"/>
      <c r="E271" s="256"/>
      <c r="F271" s="151"/>
      <c r="G271" s="256"/>
      <c r="H271" s="151"/>
      <c r="I271" s="256"/>
      <c r="J271" s="151"/>
      <c r="L271" s="120"/>
    </row>
    <row r="272" spans="1:29" x14ac:dyDescent="0.25">
      <c r="A272" s="151"/>
      <c r="B272" s="151"/>
      <c r="C272" s="336"/>
      <c r="D272" s="256"/>
      <c r="E272" s="256"/>
      <c r="F272" s="151"/>
      <c r="G272" s="256"/>
      <c r="H272" s="151"/>
      <c r="I272" s="256"/>
      <c r="J272" s="151"/>
      <c r="L272" s="120"/>
      <c r="M272" s="120"/>
      <c r="N272" s="120"/>
      <c r="O272" s="120"/>
      <c r="P272" s="120"/>
    </row>
    <row r="273" spans="1:29" x14ac:dyDescent="0.25">
      <c r="A273" s="239"/>
      <c r="B273" s="151"/>
      <c r="C273" s="325"/>
      <c r="D273" s="256"/>
      <c r="E273" s="256"/>
      <c r="F273" s="151"/>
      <c r="G273" s="256"/>
      <c r="H273" s="151"/>
      <c r="I273" s="256"/>
      <c r="J273" s="151"/>
      <c r="L273" s="83"/>
      <c r="M273" s="83"/>
      <c r="N273" s="83"/>
      <c r="O273" s="256"/>
      <c r="P273" s="151"/>
      <c r="Q273" s="151"/>
      <c r="R273" s="151"/>
    </row>
    <row r="274" spans="1:29" ht="15.75" thickBot="1" x14ac:dyDescent="0.3">
      <c r="A274" s="239"/>
      <c r="B274" s="151"/>
      <c r="C274" s="336"/>
      <c r="D274" s="256"/>
      <c r="E274" s="256"/>
      <c r="F274" s="151"/>
      <c r="G274" s="367"/>
      <c r="H274" s="151"/>
      <c r="I274" s="256"/>
      <c r="J274" s="151"/>
      <c r="L274" s="83"/>
      <c r="M274" s="83"/>
      <c r="N274" s="83"/>
      <c r="O274" s="256"/>
      <c r="P274" s="151"/>
      <c r="Q274" s="291"/>
      <c r="R274" s="151"/>
      <c r="S274" s="537"/>
      <c r="T274" s="537"/>
      <c r="U274" s="537"/>
    </row>
    <row r="275" spans="1:29" ht="15.75" thickBot="1" x14ac:dyDescent="0.3">
      <c r="A275" s="257" t="s">
        <v>283</v>
      </c>
      <c r="B275" s="258"/>
      <c r="C275" s="258"/>
      <c r="D275" s="259" t="s">
        <v>208</v>
      </c>
      <c r="E275" s="259" t="s">
        <v>161</v>
      </c>
      <c r="F275" s="259"/>
      <c r="G275" s="259" t="s">
        <v>209</v>
      </c>
      <c r="H275" s="259"/>
      <c r="I275" s="259" t="s">
        <v>164</v>
      </c>
      <c r="J275" s="260"/>
      <c r="L275" s="523" t="s">
        <v>284</v>
      </c>
      <c r="M275" s="524"/>
      <c r="N275" s="524"/>
      <c r="O275" s="524"/>
      <c r="P275" s="524"/>
      <c r="Q275" s="524"/>
      <c r="R275" s="532"/>
      <c r="S275" s="150"/>
      <c r="T275" s="338" t="s">
        <v>175</v>
      </c>
      <c r="U275" s="339"/>
      <c r="V275" s="339"/>
      <c r="W275" s="339"/>
      <c r="X275" s="339"/>
      <c r="Y275" s="339"/>
      <c r="Z275" s="339"/>
      <c r="AA275" s="339"/>
      <c r="AB275" s="339"/>
      <c r="AC275" s="340"/>
    </row>
    <row r="276" spans="1:29" ht="15.75" thickBot="1" x14ac:dyDescent="0.3">
      <c r="A276" s="526" t="s">
        <v>285</v>
      </c>
      <c r="B276" s="527"/>
      <c r="C276" s="264" t="s">
        <v>166</v>
      </c>
      <c r="D276" s="272">
        <v>55</v>
      </c>
      <c r="E276" s="273">
        <v>1</v>
      </c>
      <c r="F276" s="120"/>
      <c r="G276" s="272">
        <f>D276*E276</f>
        <v>55</v>
      </c>
      <c r="H276" s="120"/>
      <c r="I276" s="273">
        <f>+IF(G276&gt;50,0,1)</f>
        <v>0</v>
      </c>
      <c r="J276" s="322"/>
      <c r="L276" s="131"/>
      <c r="M276" s="120"/>
      <c r="N276" s="120"/>
      <c r="O276" s="306" t="s">
        <v>163</v>
      </c>
      <c r="P276" s="120"/>
      <c r="Q276" s="120"/>
      <c r="R276" s="121"/>
      <c r="S276" s="150"/>
      <c r="T276" s="341" t="s">
        <v>211</v>
      </c>
      <c r="U276" s="342"/>
      <c r="V276" s="342"/>
      <c r="W276" s="342"/>
      <c r="X276" s="342"/>
      <c r="Y276" s="342"/>
      <c r="Z276" s="342"/>
      <c r="AA276" s="342"/>
      <c r="AB276" s="342"/>
      <c r="AC276" s="343"/>
    </row>
    <row r="277" spans="1:29" ht="15.75" thickBot="1" x14ac:dyDescent="0.3">
      <c r="A277" s="528"/>
      <c r="B277" s="529"/>
      <c r="C277" s="271" t="s">
        <v>177</v>
      </c>
      <c r="D277" s="272">
        <v>45</v>
      </c>
      <c r="E277" s="273">
        <v>1</v>
      </c>
      <c r="F277" s="120"/>
      <c r="G277" s="272">
        <f>D277*E277</f>
        <v>45</v>
      </c>
      <c r="H277" s="120"/>
      <c r="I277" s="273">
        <f t="shared" ref="I277:I279" si="46">+IF(G277&gt;50,0,1)</f>
        <v>1</v>
      </c>
      <c r="J277" s="322"/>
      <c r="L277" s="261" t="s">
        <v>169</v>
      </c>
      <c r="M277" s="262"/>
      <c r="N277" s="263"/>
      <c r="O277" s="272">
        <f>I276</f>
        <v>0</v>
      </c>
      <c r="P277" s="329"/>
      <c r="Q277" s="123"/>
      <c r="R277" s="130"/>
      <c r="S277" s="150"/>
      <c r="T277" s="341" t="s">
        <v>286</v>
      </c>
      <c r="U277" s="342"/>
      <c r="V277" s="342"/>
      <c r="W277" s="342"/>
      <c r="X277" s="342"/>
      <c r="Y277" s="342"/>
      <c r="Z277" s="342"/>
      <c r="AA277" s="342"/>
      <c r="AB277" s="342"/>
      <c r="AC277" s="343"/>
    </row>
    <row r="278" spans="1:29" ht="15.75" thickBot="1" x14ac:dyDescent="0.3">
      <c r="A278" s="277"/>
      <c r="B278" s="121"/>
      <c r="C278" s="264" t="s">
        <v>287</v>
      </c>
      <c r="D278" s="272">
        <v>55</v>
      </c>
      <c r="E278" s="273">
        <v>1</v>
      </c>
      <c r="F278" s="120"/>
      <c r="G278" s="272">
        <f>D278*E278</f>
        <v>55</v>
      </c>
      <c r="H278" s="120"/>
      <c r="I278" s="273">
        <f t="shared" si="46"/>
        <v>0</v>
      </c>
      <c r="J278" s="322"/>
      <c r="L278" s="274" t="s">
        <v>178</v>
      </c>
      <c r="M278" s="274"/>
      <c r="N278" s="274"/>
      <c r="O278" s="272">
        <f>I277</f>
        <v>1</v>
      </c>
      <c r="P278" s="533" t="s">
        <v>288</v>
      </c>
      <c r="Q278" s="534"/>
      <c r="R278" s="368">
        <v>1</v>
      </c>
      <c r="S278" s="150"/>
      <c r="T278" s="341" t="s">
        <v>237</v>
      </c>
      <c r="U278" s="342"/>
      <c r="V278" s="342"/>
      <c r="W278" s="342"/>
      <c r="X278" s="342"/>
      <c r="Y278" s="342"/>
      <c r="Z278" s="342"/>
      <c r="AA278" s="342"/>
      <c r="AB278" s="342"/>
      <c r="AC278" s="343"/>
    </row>
    <row r="279" spans="1:29" ht="15.75" thickBot="1" x14ac:dyDescent="0.3">
      <c r="A279" s="277"/>
      <c r="B279" s="121"/>
      <c r="C279" s="356" t="s">
        <v>289</v>
      </c>
      <c r="D279" s="293">
        <v>55</v>
      </c>
      <c r="E279" s="294">
        <v>1</v>
      </c>
      <c r="F279" s="120"/>
      <c r="G279" s="293">
        <f>D279*E279</f>
        <v>55</v>
      </c>
      <c r="H279" s="120"/>
      <c r="I279" s="294">
        <f t="shared" si="46"/>
        <v>0</v>
      </c>
      <c r="J279" s="206"/>
      <c r="L279" s="274" t="s">
        <v>290</v>
      </c>
      <c r="M279" s="261"/>
      <c r="N279" s="263"/>
      <c r="O279" s="272">
        <f>I278</f>
        <v>0</v>
      </c>
      <c r="P279" s="535" t="s">
        <v>291</v>
      </c>
      <c r="Q279" s="536"/>
      <c r="R279" s="368">
        <v>0</v>
      </c>
      <c r="S279" s="150"/>
      <c r="T279" s="341" t="s">
        <v>292</v>
      </c>
      <c r="U279" s="342"/>
      <c r="V279" s="342"/>
      <c r="W279" s="342"/>
      <c r="X279" s="342"/>
      <c r="Y279" s="342"/>
      <c r="Z279" s="342"/>
      <c r="AA279" s="342"/>
      <c r="AB279" s="342"/>
      <c r="AC279" s="343"/>
    </row>
    <row r="280" spans="1:29" ht="15.75" thickBot="1" x14ac:dyDescent="0.3">
      <c r="A280" s="323"/>
      <c r="B280" s="123"/>
      <c r="C280" s="357"/>
      <c r="D280" s="319"/>
      <c r="E280" s="319"/>
      <c r="F280" s="129"/>
      <c r="G280" s="319"/>
      <c r="H280" s="129"/>
      <c r="I280" s="319"/>
      <c r="J280" s="129"/>
      <c r="L280" s="261" t="s">
        <v>293</v>
      </c>
      <c r="M280" s="262"/>
      <c r="N280" s="263"/>
      <c r="O280" s="272">
        <f>I279</f>
        <v>0</v>
      </c>
      <c r="P280" s="120"/>
      <c r="Q280" s="145"/>
      <c r="R280" s="146"/>
      <c r="S280" s="151"/>
      <c r="T280" s="341" t="s">
        <v>236</v>
      </c>
      <c r="U280" s="342"/>
      <c r="V280" s="342"/>
      <c r="W280" s="342"/>
      <c r="X280" s="342"/>
      <c r="Y280" s="342"/>
      <c r="Z280" s="342"/>
      <c r="AA280" s="342"/>
      <c r="AB280" s="342"/>
      <c r="AC280" s="343"/>
    </row>
    <row r="281" spans="1:29" ht="15.75" thickBot="1" x14ac:dyDescent="0.3">
      <c r="A281" s="131"/>
      <c r="B281" s="120"/>
      <c r="C281" s="336"/>
      <c r="D281" s="256"/>
      <c r="E281" s="256"/>
      <c r="F281" s="151"/>
      <c r="G281" s="256"/>
      <c r="H281" s="151"/>
      <c r="I281" s="256"/>
      <c r="J281" s="151"/>
      <c r="L281" s="369"/>
      <c r="M281" s="369"/>
      <c r="N281" s="280" t="s">
        <v>205</v>
      </c>
      <c r="O281" s="327">
        <f>SUM(O277:O280)</f>
        <v>1</v>
      </c>
      <c r="P281" s="130"/>
      <c r="Q281" s="328" t="s">
        <v>294</v>
      </c>
      <c r="R281" s="328">
        <f>IF(SUM(O277:O280)&gt;=2,1,0)</f>
        <v>0</v>
      </c>
      <c r="S281" s="197"/>
      <c r="T281" s="341"/>
      <c r="U281" s="342"/>
      <c r="V281" s="342"/>
      <c r="W281" s="342"/>
      <c r="X281" s="342"/>
      <c r="Y281" s="342"/>
      <c r="Z281" s="342"/>
      <c r="AA281" s="342"/>
      <c r="AB281" s="342"/>
      <c r="AC281" s="343"/>
    </row>
    <row r="282" spans="1:29" x14ac:dyDescent="0.25">
      <c r="A282" s="131"/>
      <c r="B282" s="120"/>
      <c r="C282" s="325"/>
      <c r="D282" s="256"/>
      <c r="E282" s="256"/>
      <c r="F282" s="151"/>
      <c r="G282" s="256"/>
      <c r="H282" s="151"/>
      <c r="I282" s="256"/>
      <c r="J282" s="151"/>
      <c r="L282" s="230"/>
      <c r="M282" s="230"/>
      <c r="N282" s="147"/>
      <c r="O282" s="256"/>
      <c r="P282" s="151"/>
      <c r="Q282" s="123"/>
      <c r="R282" s="123"/>
      <c r="T282" s="341" t="s">
        <v>295</v>
      </c>
      <c r="U282" s="342"/>
      <c r="V282" s="342"/>
      <c r="W282" s="342"/>
      <c r="X282" s="342"/>
      <c r="Y282" s="342"/>
      <c r="Z282" s="342"/>
      <c r="AA282" s="342"/>
      <c r="AB282" s="342"/>
      <c r="AC282" s="343"/>
    </row>
    <row r="283" spans="1:29" x14ac:dyDescent="0.25">
      <c r="A283" s="131"/>
      <c r="B283" s="120"/>
      <c r="C283" s="336"/>
      <c r="D283" s="256"/>
      <c r="E283" s="256"/>
      <c r="F283" s="151"/>
      <c r="G283" s="370"/>
      <c r="H283" s="151"/>
      <c r="I283" s="256"/>
      <c r="J283" s="151"/>
      <c r="L283" s="230"/>
      <c r="M283" s="230"/>
      <c r="N283" s="147"/>
      <c r="O283" s="256"/>
      <c r="P283" s="151"/>
      <c r="Q283" s="120"/>
      <c r="R283" s="120"/>
      <c r="T283" s="349" t="s">
        <v>242</v>
      </c>
      <c r="U283" s="350"/>
      <c r="V283" s="350"/>
      <c r="W283" s="350"/>
      <c r="X283" s="350"/>
      <c r="Y283" s="350"/>
      <c r="Z283" s="350"/>
      <c r="AA283" s="350"/>
      <c r="AB283" s="350"/>
      <c r="AC283" s="351"/>
    </row>
    <row r="284" spans="1:29" x14ac:dyDescent="0.25">
      <c r="A284" s="83"/>
      <c r="B284" s="83"/>
      <c r="C284" s="325"/>
      <c r="D284" s="256"/>
      <c r="E284" s="256"/>
      <c r="F284" s="151"/>
      <c r="G284" s="256"/>
      <c r="H284" s="151"/>
      <c r="I284" s="256"/>
      <c r="J284" s="151"/>
      <c r="L284" s="83"/>
      <c r="M284" s="83"/>
      <c r="N284" s="83"/>
      <c r="O284" s="256"/>
      <c r="P284" s="151"/>
      <c r="Q284" s="151"/>
      <c r="R284" s="239"/>
    </row>
    <row r="285" spans="1:29" x14ac:dyDescent="0.25">
      <c r="A285" s="151"/>
      <c r="B285" s="151"/>
      <c r="C285" s="336"/>
      <c r="D285" s="256"/>
      <c r="E285" s="256"/>
      <c r="F285" s="151"/>
      <c r="G285" s="256"/>
      <c r="H285" s="151"/>
      <c r="I285" s="256"/>
      <c r="J285" s="151"/>
      <c r="L285" s="120"/>
      <c r="M285" s="120"/>
      <c r="N285" s="120"/>
      <c r="O285" s="120"/>
      <c r="P285" s="120"/>
    </row>
    <row r="286" spans="1:29" x14ac:dyDescent="0.25">
      <c r="A286" s="239"/>
      <c r="B286" s="151"/>
      <c r="C286" s="325"/>
      <c r="D286" s="256"/>
      <c r="E286" s="256"/>
      <c r="F286" s="151"/>
      <c r="G286" s="256"/>
      <c r="H286" s="151"/>
      <c r="I286" s="256"/>
      <c r="J286" s="151"/>
      <c r="L286" s="83"/>
      <c r="M286" s="83"/>
      <c r="N286" s="83"/>
      <c r="O286" s="256"/>
      <c r="P286" s="151"/>
      <c r="Q286" s="151"/>
      <c r="R286" s="151"/>
    </row>
    <row r="287" spans="1:29" ht="15.75" thickBot="1" x14ac:dyDescent="0.3">
      <c r="A287" s="151"/>
      <c r="B287" s="151"/>
      <c r="C287" s="325"/>
      <c r="D287" s="256"/>
      <c r="E287" s="256"/>
      <c r="F287" s="151"/>
      <c r="G287" s="256"/>
      <c r="H287" s="151"/>
      <c r="I287" s="256"/>
      <c r="J287" s="151"/>
      <c r="L287" s="83"/>
      <c r="M287" s="83"/>
      <c r="N287" s="83"/>
      <c r="O287" s="256"/>
      <c r="P287" s="151"/>
      <c r="Q287" s="151"/>
      <c r="R287" s="151"/>
    </row>
    <row r="288" spans="1:29" ht="15.75" customHeight="1" thickBot="1" x14ac:dyDescent="0.3">
      <c r="A288" s="257" t="s">
        <v>296</v>
      </c>
      <c r="B288" s="259"/>
      <c r="C288" s="259"/>
      <c r="D288" s="259" t="s">
        <v>297</v>
      </c>
      <c r="E288" s="371" t="s">
        <v>298</v>
      </c>
      <c r="F288" s="371"/>
      <c r="G288" s="371" t="s">
        <v>163</v>
      </c>
      <c r="H288" s="279"/>
      <c r="I288" s="151"/>
      <c r="J288" s="151"/>
      <c r="L288" s="523" t="s">
        <v>48</v>
      </c>
      <c r="M288" s="524"/>
      <c r="N288" s="524"/>
      <c r="O288" s="524"/>
      <c r="P288" s="524"/>
      <c r="Q288" s="524"/>
      <c r="R288" s="525"/>
      <c r="T288" s="338" t="s">
        <v>175</v>
      </c>
      <c r="U288" s="339"/>
      <c r="V288" s="339"/>
      <c r="W288" s="339"/>
      <c r="X288" s="339"/>
      <c r="Y288" s="339"/>
      <c r="Z288" s="339"/>
      <c r="AA288" s="339"/>
      <c r="AB288" s="339"/>
      <c r="AC288" s="340"/>
    </row>
    <row r="289" spans="1:29" ht="15.75" thickBot="1" x14ac:dyDescent="0.3">
      <c r="A289" s="526" t="s">
        <v>299</v>
      </c>
      <c r="B289" s="527"/>
      <c r="C289" s="264" t="s">
        <v>166</v>
      </c>
      <c r="D289" s="272"/>
      <c r="E289" s="273"/>
      <c r="F289" s="283"/>
      <c r="G289" s="372"/>
      <c r="H289" s="279"/>
      <c r="I289" s="256"/>
      <c r="J289" s="151"/>
      <c r="L289" s="131"/>
      <c r="M289" s="120"/>
      <c r="N289" s="120"/>
      <c r="O289" s="306" t="s">
        <v>163</v>
      </c>
      <c r="P289" s="120"/>
      <c r="Q289" s="120"/>
      <c r="R289" s="121"/>
      <c r="T289" s="341" t="s">
        <v>211</v>
      </c>
      <c r="U289" s="342"/>
      <c r="V289" s="342"/>
      <c r="W289" s="342"/>
      <c r="X289" s="342"/>
      <c r="Y289" s="342"/>
      <c r="Z289" s="342"/>
      <c r="AA289" s="342"/>
      <c r="AB289" s="342"/>
      <c r="AC289" s="343"/>
    </row>
    <row r="290" spans="1:29" ht="15.75" thickBot="1" x14ac:dyDescent="0.3">
      <c r="A290" s="528"/>
      <c r="B290" s="529"/>
      <c r="C290" s="271" t="s">
        <v>168</v>
      </c>
      <c r="D290" s="272">
        <v>1</v>
      </c>
      <c r="E290" s="273">
        <v>1</v>
      </c>
      <c r="F290" s="120"/>
      <c r="G290" s="372">
        <f t="shared" ref="G290:G295" si="47">D290*E290</f>
        <v>1</v>
      </c>
      <c r="H290" s="279"/>
      <c r="I290" s="256"/>
      <c r="J290" s="151"/>
      <c r="L290" s="274" t="s">
        <v>169</v>
      </c>
      <c r="M290" s="274"/>
      <c r="N290" s="275" t="s">
        <v>170</v>
      </c>
      <c r="O290" s="272">
        <f t="shared" ref="O290:O295" si="48">G290</f>
        <v>1</v>
      </c>
      <c r="P290" s="373"/>
      <c r="Q290" s="120"/>
      <c r="R290" s="121"/>
      <c r="T290" s="341" t="s">
        <v>300</v>
      </c>
      <c r="U290" s="342"/>
      <c r="V290" s="342"/>
      <c r="W290" s="342"/>
      <c r="X290" s="342"/>
      <c r="Y290" s="342"/>
      <c r="Z290" s="342"/>
      <c r="AA290" s="342"/>
      <c r="AB290" s="342"/>
      <c r="AC290" s="343"/>
    </row>
    <row r="291" spans="1:29" ht="15.75" thickBot="1" x14ac:dyDescent="0.3">
      <c r="A291" s="277"/>
      <c r="B291" s="121"/>
      <c r="C291" s="264" t="s">
        <v>171</v>
      </c>
      <c r="D291" s="272">
        <v>1</v>
      </c>
      <c r="E291" s="273">
        <v>1</v>
      </c>
      <c r="F291" s="120"/>
      <c r="G291" s="372">
        <f t="shared" si="47"/>
        <v>1</v>
      </c>
      <c r="H291" s="279"/>
      <c r="I291" s="256"/>
      <c r="J291" s="151"/>
      <c r="L291" s="278"/>
      <c r="M291" s="230"/>
      <c r="N291" s="251" t="s">
        <v>172</v>
      </c>
      <c r="O291" s="272">
        <f t="shared" si="48"/>
        <v>1</v>
      </c>
      <c r="P291" s="131"/>
      <c r="Q291" s="120"/>
      <c r="R291" s="121"/>
      <c r="T291" s="341" t="s">
        <v>301</v>
      </c>
      <c r="U291" s="342"/>
      <c r="V291" s="342"/>
      <c r="W291" s="342"/>
      <c r="X291" s="342"/>
      <c r="Y291" s="342"/>
      <c r="Z291" s="342"/>
      <c r="AA291" s="342"/>
      <c r="AB291" s="342"/>
      <c r="AC291" s="343"/>
    </row>
    <row r="292" spans="1:29" ht="15.75" thickBot="1" x14ac:dyDescent="0.3">
      <c r="A292" s="277"/>
      <c r="B292" s="121"/>
      <c r="C292" s="271" t="s">
        <v>173</v>
      </c>
      <c r="D292" s="272">
        <v>1</v>
      </c>
      <c r="E292" s="273">
        <v>1</v>
      </c>
      <c r="F292" s="120"/>
      <c r="G292" s="372">
        <f t="shared" si="47"/>
        <v>1</v>
      </c>
      <c r="H292" s="279"/>
      <c r="I292" s="256"/>
      <c r="J292" s="151"/>
      <c r="L292" s="280"/>
      <c r="M292" s="223"/>
      <c r="N292" s="281" t="s">
        <v>174</v>
      </c>
      <c r="O292" s="272">
        <f t="shared" si="48"/>
        <v>1</v>
      </c>
      <c r="P292" s="279"/>
      <c r="Q292" s="374" t="s">
        <v>302</v>
      </c>
      <c r="R292" s="368">
        <v>1</v>
      </c>
      <c r="S292" s="197"/>
      <c r="T292" s="341" t="s">
        <v>303</v>
      </c>
      <c r="U292" s="342"/>
      <c r="V292" s="342"/>
      <c r="W292" s="342"/>
      <c r="X292" s="342"/>
      <c r="Y292" s="342"/>
      <c r="Z292" s="342"/>
      <c r="AA292" s="342"/>
      <c r="AB292" s="342"/>
      <c r="AC292" s="343"/>
    </row>
    <row r="293" spans="1:29" ht="15.75" thickBot="1" x14ac:dyDescent="0.3">
      <c r="A293" s="131"/>
      <c r="B293" s="121"/>
      <c r="C293" s="264" t="s">
        <v>413</v>
      </c>
      <c r="D293" s="272">
        <v>1</v>
      </c>
      <c r="E293" s="273">
        <v>1</v>
      </c>
      <c r="F293" s="120"/>
      <c r="G293" s="372">
        <f t="shared" si="47"/>
        <v>1</v>
      </c>
      <c r="H293" s="279"/>
      <c r="I293" s="256"/>
      <c r="J293" s="151"/>
      <c r="L293" s="261" t="s">
        <v>413</v>
      </c>
      <c r="M293" s="262"/>
      <c r="N293" s="263"/>
      <c r="O293" s="272">
        <f t="shared" si="48"/>
        <v>1</v>
      </c>
      <c r="P293" s="131"/>
      <c r="Q293" s="288" t="s">
        <v>304</v>
      </c>
      <c r="R293" s="366">
        <v>0</v>
      </c>
      <c r="S293" s="197"/>
      <c r="T293" s="341"/>
      <c r="U293" s="342"/>
      <c r="V293" s="342"/>
      <c r="W293" s="342"/>
      <c r="X293" s="342"/>
      <c r="Y293" s="342"/>
      <c r="Z293" s="342"/>
      <c r="AA293" s="342"/>
      <c r="AB293" s="342"/>
      <c r="AC293" s="343"/>
    </row>
    <row r="294" spans="1:29" ht="15.75" thickBot="1" x14ac:dyDescent="0.3">
      <c r="A294" s="131"/>
      <c r="B294" s="121"/>
      <c r="C294" s="271" t="s">
        <v>414</v>
      </c>
      <c r="D294" s="272">
        <v>1</v>
      </c>
      <c r="E294" s="273">
        <v>1</v>
      </c>
      <c r="F294" s="120"/>
      <c r="G294" s="372">
        <f t="shared" si="47"/>
        <v>1</v>
      </c>
      <c r="H294" s="279"/>
      <c r="I294" s="256"/>
      <c r="J294" s="151"/>
      <c r="L294" s="261" t="s">
        <v>410</v>
      </c>
      <c r="M294" s="262"/>
      <c r="N294" s="263"/>
      <c r="O294" s="272">
        <f t="shared" si="48"/>
        <v>1</v>
      </c>
      <c r="P294" s="131"/>
      <c r="Q294" s="120"/>
      <c r="R294" s="121"/>
      <c r="S294" s="197"/>
      <c r="T294" s="341" t="s">
        <v>305</v>
      </c>
      <c r="U294" s="342"/>
      <c r="V294" s="342"/>
      <c r="W294" s="342"/>
      <c r="X294" s="342"/>
      <c r="Y294" s="342"/>
      <c r="Z294" s="342"/>
      <c r="AA294" s="342"/>
      <c r="AB294" s="342"/>
      <c r="AC294" s="343"/>
    </row>
    <row r="295" spans="1:29" ht="15.75" thickBot="1" x14ac:dyDescent="0.3">
      <c r="A295" s="131"/>
      <c r="B295" s="121"/>
      <c r="C295" s="335" t="s">
        <v>412</v>
      </c>
      <c r="D295" s="316">
        <v>1</v>
      </c>
      <c r="E295" s="317">
        <v>1</v>
      </c>
      <c r="F295" s="145"/>
      <c r="G295" s="372">
        <f t="shared" si="47"/>
        <v>1</v>
      </c>
      <c r="H295" s="279"/>
      <c r="I295" s="256"/>
      <c r="J295" s="151"/>
      <c r="L295" s="274" t="s">
        <v>412</v>
      </c>
      <c r="M295" s="274"/>
      <c r="N295" s="274"/>
      <c r="O295" s="272">
        <f t="shared" si="48"/>
        <v>1</v>
      </c>
      <c r="P295" s="145"/>
      <c r="Q295" s="120"/>
      <c r="R295" s="121"/>
      <c r="S295" s="197"/>
      <c r="T295" s="341"/>
      <c r="U295" s="342"/>
      <c r="V295" s="342"/>
      <c r="W295" s="342"/>
      <c r="X295" s="342"/>
      <c r="Y295" s="342"/>
      <c r="Z295" s="342"/>
      <c r="AA295" s="342"/>
      <c r="AB295" s="342"/>
      <c r="AC295" s="343"/>
    </row>
    <row r="296" spans="1:29" ht="15.75" thickBot="1" x14ac:dyDescent="0.3">
      <c r="A296" s="323"/>
      <c r="B296" s="123"/>
      <c r="C296" s="336"/>
      <c r="D296" s="256"/>
      <c r="E296" s="358"/>
      <c r="F296" s="129"/>
      <c r="G296" s="358"/>
      <c r="H296" s="151"/>
      <c r="I296" s="256"/>
      <c r="J296" s="151"/>
      <c r="L296" s="148"/>
      <c r="M296" s="148"/>
      <c r="N296" s="280" t="s">
        <v>205</v>
      </c>
      <c r="O296" s="327">
        <f>SUM(O290:O295)</f>
        <v>6</v>
      </c>
      <c r="P296" s="151"/>
      <c r="Q296" s="328" t="s">
        <v>306</v>
      </c>
      <c r="R296" s="328">
        <f>IF(O296&gt;=3,1,0)</f>
        <v>1</v>
      </c>
      <c r="S296" s="197"/>
      <c r="T296" s="349" t="s">
        <v>307</v>
      </c>
      <c r="U296" s="350"/>
      <c r="V296" s="350"/>
      <c r="W296" s="350"/>
      <c r="X296" s="350"/>
      <c r="Y296" s="350"/>
      <c r="Z296" s="350"/>
      <c r="AA296" s="350"/>
      <c r="AB296" s="350"/>
      <c r="AC296" s="351"/>
    </row>
    <row r="297" spans="1:29" x14ac:dyDescent="0.25">
      <c r="A297" s="361"/>
      <c r="B297" s="83"/>
      <c r="E297" s="256"/>
      <c r="F297" s="151"/>
      <c r="G297" s="256"/>
      <c r="L297" s="83"/>
      <c r="M297" s="83"/>
      <c r="N297" s="83"/>
      <c r="O297" s="256"/>
      <c r="P297" s="151"/>
      <c r="Q297" s="151"/>
      <c r="R297" s="239"/>
      <c r="S297" s="197"/>
    </row>
    <row r="298" spans="1:29" x14ac:dyDescent="0.25">
      <c r="A298" s="239"/>
      <c r="B298" s="151"/>
      <c r="C298" s="336"/>
      <c r="D298" s="256"/>
      <c r="E298" s="256"/>
      <c r="F298" s="151"/>
      <c r="G298" s="256"/>
      <c r="H298" s="151"/>
      <c r="I298" s="256"/>
      <c r="J298" s="151"/>
      <c r="L298" s="83"/>
      <c r="M298" s="83"/>
      <c r="N298" s="83"/>
      <c r="O298" s="256"/>
      <c r="P298" s="151"/>
      <c r="Q298" s="151"/>
      <c r="R298" s="151"/>
      <c r="S298" s="197"/>
    </row>
    <row r="299" spans="1:29" x14ac:dyDescent="0.25">
      <c r="A299" s="151"/>
      <c r="B299" s="151"/>
      <c r="C299" s="336"/>
      <c r="D299" s="256"/>
      <c r="E299" s="256"/>
      <c r="F299" s="151"/>
      <c r="G299" s="256"/>
      <c r="H299" s="151"/>
      <c r="I299" s="256"/>
      <c r="J299" s="151"/>
      <c r="L299" s="83"/>
      <c r="M299" s="83"/>
      <c r="N299" s="83"/>
      <c r="O299" s="256"/>
      <c r="P299" s="151"/>
      <c r="Q299" s="151"/>
      <c r="R299" s="151"/>
      <c r="S299" s="197"/>
    </row>
    <row r="300" spans="1:29" ht="15.75" thickBot="1" x14ac:dyDescent="0.3">
      <c r="A300" s="151"/>
      <c r="B300" s="151"/>
      <c r="C300" s="325"/>
      <c r="D300" s="256"/>
      <c r="E300" s="256"/>
      <c r="F300" s="151"/>
      <c r="G300" s="256"/>
      <c r="H300" s="120"/>
      <c r="I300" s="256"/>
      <c r="J300" s="151"/>
      <c r="L300" s="83"/>
      <c r="M300" s="83"/>
      <c r="N300" s="83"/>
      <c r="O300" s="256"/>
      <c r="P300" s="151"/>
      <c r="Q300" s="151"/>
      <c r="R300" s="151"/>
      <c r="S300" s="197"/>
    </row>
    <row r="301" spans="1:29" ht="32.25" customHeight="1" thickBot="1" x14ac:dyDescent="0.3">
      <c r="A301" s="530" t="s">
        <v>308</v>
      </c>
      <c r="B301" s="531"/>
      <c r="C301" s="257"/>
      <c r="D301" s="259" t="s">
        <v>208</v>
      </c>
      <c r="E301" s="259" t="s">
        <v>161</v>
      </c>
      <c r="F301" s="259"/>
      <c r="G301" s="259" t="s">
        <v>209</v>
      </c>
      <c r="H301" s="259"/>
      <c r="I301" s="259" t="s">
        <v>164</v>
      </c>
      <c r="J301" s="260"/>
      <c r="L301" s="523" t="s">
        <v>53</v>
      </c>
      <c r="M301" s="524"/>
      <c r="N301" s="524"/>
      <c r="O301" s="524"/>
      <c r="P301" s="524"/>
      <c r="Q301" s="524"/>
      <c r="R301" s="525"/>
      <c r="S301" s="197"/>
      <c r="T301" s="338" t="s">
        <v>246</v>
      </c>
      <c r="U301" s="339"/>
      <c r="V301" s="339"/>
      <c r="W301" s="339"/>
      <c r="X301" s="339"/>
      <c r="Y301" s="339"/>
      <c r="Z301" s="339"/>
      <c r="AA301" s="339"/>
      <c r="AB301" s="340"/>
    </row>
    <row r="302" spans="1:29" ht="16.5" thickTop="1" thickBot="1" x14ac:dyDescent="0.3">
      <c r="A302" s="526" t="s">
        <v>309</v>
      </c>
      <c r="B302" s="527"/>
      <c r="C302" s="302" t="s">
        <v>166</v>
      </c>
      <c r="D302" s="272">
        <v>55</v>
      </c>
      <c r="E302" s="273">
        <v>1</v>
      </c>
      <c r="F302" s="120"/>
      <c r="G302" s="272">
        <f t="shared" ref="G302:G312" si="49">D302*E302</f>
        <v>55</v>
      </c>
      <c r="H302" s="120"/>
      <c r="I302" s="273">
        <f>+IF(G302&gt;50,0,1)</f>
        <v>0</v>
      </c>
      <c r="J302" s="121"/>
      <c r="L302" s="131"/>
      <c r="M302" s="120"/>
      <c r="N302" s="120"/>
      <c r="O302" s="306" t="s">
        <v>163</v>
      </c>
      <c r="P302" s="120"/>
      <c r="Q302" s="120"/>
      <c r="R302" s="121"/>
      <c r="S302" s="197"/>
      <c r="T302" s="341" t="s">
        <v>310</v>
      </c>
      <c r="U302" s="342"/>
      <c r="V302" s="342"/>
      <c r="W302" s="342"/>
      <c r="X302" s="342"/>
      <c r="Y302" s="342"/>
      <c r="Z302" s="342"/>
      <c r="AA302" s="342"/>
      <c r="AB302" s="343"/>
    </row>
    <row r="303" spans="1:29" ht="15.75" thickBot="1" x14ac:dyDescent="0.3">
      <c r="A303" s="528"/>
      <c r="B303" s="529"/>
      <c r="C303" s="309" t="s">
        <v>168</v>
      </c>
      <c r="D303" s="272">
        <v>45</v>
      </c>
      <c r="E303" s="273">
        <v>1</v>
      </c>
      <c r="F303" s="120"/>
      <c r="G303" s="272">
        <f t="shared" si="49"/>
        <v>45</v>
      </c>
      <c r="H303" s="120"/>
      <c r="I303" s="273">
        <f t="shared" ref="I303:I312" si="50">+IF(G303&gt;50,0,1)</f>
        <v>1</v>
      </c>
      <c r="J303" s="121"/>
      <c r="L303" s="274" t="s">
        <v>169</v>
      </c>
      <c r="M303" s="274"/>
      <c r="N303" s="275" t="s">
        <v>170</v>
      </c>
      <c r="O303" s="272">
        <f t="shared" ref="O303:O313" si="51">I302</f>
        <v>0</v>
      </c>
      <c r="P303" s="329"/>
      <c r="Q303" s="123"/>
      <c r="R303" s="130"/>
      <c r="S303" s="197"/>
      <c r="T303" s="341" t="s">
        <v>211</v>
      </c>
      <c r="U303" s="342"/>
      <c r="V303" s="342"/>
      <c r="W303" s="342"/>
      <c r="X303" s="342"/>
      <c r="Y303" s="342"/>
      <c r="Z303" s="342"/>
      <c r="AA303" s="342"/>
      <c r="AB303" s="343"/>
    </row>
    <row r="304" spans="1:29" ht="15.75" thickBot="1" x14ac:dyDescent="0.3">
      <c r="A304" s="277"/>
      <c r="B304" s="121"/>
      <c r="C304" s="264" t="s">
        <v>171</v>
      </c>
      <c r="D304" s="293">
        <v>55</v>
      </c>
      <c r="E304" s="294">
        <v>1</v>
      </c>
      <c r="F304" s="120"/>
      <c r="G304" s="293">
        <f t="shared" si="49"/>
        <v>55</v>
      </c>
      <c r="H304" s="120"/>
      <c r="I304" s="273">
        <f t="shared" si="50"/>
        <v>0</v>
      </c>
      <c r="J304" s="121"/>
      <c r="L304" s="278"/>
      <c r="M304" s="230"/>
      <c r="N304" s="251" t="s">
        <v>172</v>
      </c>
      <c r="O304" s="272">
        <f t="shared" si="51"/>
        <v>1</v>
      </c>
      <c r="P304" s="120"/>
      <c r="Q304" s="120"/>
      <c r="R304" s="121"/>
      <c r="S304" s="197"/>
      <c r="T304" s="341" t="s">
        <v>301</v>
      </c>
      <c r="U304" s="342"/>
      <c r="V304" s="342"/>
      <c r="W304" s="342"/>
      <c r="X304" s="342"/>
      <c r="Y304" s="342"/>
      <c r="Z304" s="342"/>
      <c r="AA304" s="342"/>
      <c r="AB304" s="343"/>
    </row>
    <row r="305" spans="1:28" ht="15.75" thickBot="1" x14ac:dyDescent="0.3">
      <c r="A305" s="277"/>
      <c r="B305" s="121"/>
      <c r="C305" s="271" t="s">
        <v>173</v>
      </c>
      <c r="D305" s="272">
        <v>55</v>
      </c>
      <c r="E305" s="273">
        <v>1</v>
      </c>
      <c r="F305" s="120"/>
      <c r="G305" s="272">
        <f t="shared" si="49"/>
        <v>55</v>
      </c>
      <c r="H305" s="120"/>
      <c r="I305" s="273">
        <f t="shared" si="50"/>
        <v>0</v>
      </c>
      <c r="J305" s="121"/>
      <c r="L305" s="280"/>
      <c r="M305" s="223"/>
      <c r="N305" s="281" t="s">
        <v>174</v>
      </c>
      <c r="O305" s="272">
        <f t="shared" si="51"/>
        <v>0</v>
      </c>
      <c r="P305" s="151"/>
      <c r="Q305" s="120"/>
      <c r="R305" s="121"/>
      <c r="S305" s="197"/>
      <c r="T305" s="341" t="s">
        <v>311</v>
      </c>
      <c r="U305" s="342"/>
      <c r="V305" s="342"/>
      <c r="W305" s="342"/>
      <c r="X305" s="342"/>
      <c r="Y305" s="342"/>
      <c r="Z305" s="342"/>
      <c r="AA305" s="342"/>
      <c r="AB305" s="343"/>
    </row>
    <row r="306" spans="1:28" ht="15.75" thickBot="1" x14ac:dyDescent="0.3">
      <c r="A306" s="131"/>
      <c r="B306" s="121"/>
      <c r="C306" s="264" t="s">
        <v>415</v>
      </c>
      <c r="D306" s="272">
        <v>55</v>
      </c>
      <c r="E306" s="273">
        <v>1</v>
      </c>
      <c r="F306" s="120"/>
      <c r="G306" s="272">
        <f t="shared" si="49"/>
        <v>55</v>
      </c>
      <c r="H306" s="120"/>
      <c r="I306" s="273">
        <f t="shared" si="50"/>
        <v>0</v>
      </c>
      <c r="J306" s="121"/>
      <c r="L306" s="274" t="s">
        <v>413</v>
      </c>
      <c r="M306" s="274"/>
      <c r="N306" s="274"/>
      <c r="O306" s="272">
        <f t="shared" si="51"/>
        <v>0</v>
      </c>
      <c r="P306" s="131"/>
      <c r="Q306" s="120"/>
      <c r="R306" s="121"/>
      <c r="S306" s="197"/>
      <c r="T306" s="341" t="s">
        <v>312</v>
      </c>
      <c r="U306" s="342"/>
      <c r="V306" s="342"/>
      <c r="W306" s="342"/>
      <c r="X306" s="342"/>
      <c r="Y306" s="342"/>
      <c r="Z306" s="342"/>
      <c r="AA306" s="342"/>
      <c r="AB306" s="343"/>
    </row>
    <row r="307" spans="1:28" ht="15.75" thickBot="1" x14ac:dyDescent="0.3">
      <c r="A307" s="131"/>
      <c r="B307" s="121"/>
      <c r="C307" s="271" t="s">
        <v>409</v>
      </c>
      <c r="D307" s="272">
        <v>55</v>
      </c>
      <c r="E307" s="273">
        <v>1</v>
      </c>
      <c r="F307" s="120"/>
      <c r="G307" s="272">
        <f t="shared" si="49"/>
        <v>55</v>
      </c>
      <c r="H307" s="120"/>
      <c r="I307" s="273">
        <f t="shared" si="50"/>
        <v>0</v>
      </c>
      <c r="J307" s="121"/>
      <c r="L307" s="274" t="s">
        <v>409</v>
      </c>
      <c r="M307" s="274"/>
      <c r="N307" s="274"/>
      <c r="O307" s="272">
        <f t="shared" si="51"/>
        <v>0</v>
      </c>
      <c r="P307" s="120"/>
      <c r="Q307" s="120"/>
      <c r="R307" s="121"/>
      <c r="S307" s="197"/>
      <c r="T307" s="341"/>
      <c r="U307" s="342"/>
      <c r="V307" s="342"/>
      <c r="W307" s="342"/>
      <c r="X307" s="342"/>
      <c r="Y307" s="342"/>
      <c r="Z307" s="342"/>
      <c r="AA307" s="342"/>
      <c r="AB307" s="343"/>
    </row>
    <row r="308" spans="1:28" ht="15.75" thickBot="1" x14ac:dyDescent="0.3">
      <c r="A308" s="131"/>
      <c r="B308" s="121"/>
      <c r="C308" s="264" t="s">
        <v>410</v>
      </c>
      <c r="D308" s="272">
        <v>55</v>
      </c>
      <c r="E308" s="273">
        <v>1</v>
      </c>
      <c r="F308" s="120"/>
      <c r="G308" s="272">
        <f t="shared" si="49"/>
        <v>55</v>
      </c>
      <c r="H308" s="120"/>
      <c r="I308" s="273">
        <f t="shared" si="50"/>
        <v>0</v>
      </c>
      <c r="J308" s="121"/>
      <c r="L308" s="274" t="s">
        <v>410</v>
      </c>
      <c r="M308" s="274"/>
      <c r="N308" s="274"/>
      <c r="O308" s="272">
        <f t="shared" si="51"/>
        <v>0</v>
      </c>
      <c r="P308" s="120"/>
      <c r="Q308" s="120"/>
      <c r="R308" s="287"/>
      <c r="S308" s="197"/>
      <c r="T308" s="341" t="s">
        <v>313</v>
      </c>
      <c r="U308" s="342"/>
      <c r="V308" s="342"/>
      <c r="W308" s="342"/>
      <c r="X308" s="342"/>
      <c r="Y308" s="342"/>
      <c r="Z308" s="342"/>
      <c r="AA308" s="342"/>
      <c r="AB308" s="343"/>
    </row>
    <row r="309" spans="1:28" ht="15.75" thickBot="1" x14ac:dyDescent="0.3">
      <c r="A309" s="131"/>
      <c r="B309" s="121"/>
      <c r="C309" s="271" t="s">
        <v>219</v>
      </c>
      <c r="D309" s="272">
        <v>55</v>
      </c>
      <c r="E309" s="273">
        <v>1</v>
      </c>
      <c r="F309" s="120"/>
      <c r="G309" s="272">
        <f t="shared" si="49"/>
        <v>55</v>
      </c>
      <c r="H309" s="120"/>
      <c r="I309" s="273">
        <f t="shared" si="50"/>
        <v>0</v>
      </c>
      <c r="J309" s="121"/>
      <c r="L309" s="274" t="s">
        <v>219</v>
      </c>
      <c r="M309" s="274"/>
      <c r="N309" s="274"/>
      <c r="O309" s="272">
        <f t="shared" si="51"/>
        <v>0</v>
      </c>
      <c r="P309" s="120"/>
      <c r="Q309" s="120"/>
      <c r="R309" s="121"/>
      <c r="S309" s="197"/>
      <c r="T309" s="349" t="s">
        <v>314</v>
      </c>
      <c r="U309" s="350"/>
      <c r="V309" s="350"/>
      <c r="W309" s="350"/>
      <c r="X309" s="350"/>
      <c r="Y309" s="350"/>
      <c r="Z309" s="350"/>
      <c r="AA309" s="350"/>
      <c r="AB309" s="351"/>
    </row>
    <row r="310" spans="1:28" ht="15.75" thickBot="1" x14ac:dyDescent="0.3">
      <c r="A310" s="83"/>
      <c r="B310" s="352"/>
      <c r="C310" s="264" t="s">
        <v>411</v>
      </c>
      <c r="D310" s="272">
        <v>55</v>
      </c>
      <c r="E310" s="273">
        <v>1</v>
      </c>
      <c r="F310" s="120"/>
      <c r="G310" s="272">
        <f t="shared" si="49"/>
        <v>55</v>
      </c>
      <c r="H310" s="120"/>
      <c r="I310" s="273">
        <f t="shared" si="50"/>
        <v>0</v>
      </c>
      <c r="J310" s="121"/>
      <c r="L310" s="274" t="s">
        <v>411</v>
      </c>
      <c r="M310" s="274"/>
      <c r="N310" s="274"/>
      <c r="O310" s="272">
        <f t="shared" si="51"/>
        <v>0</v>
      </c>
      <c r="P310" s="120"/>
      <c r="Q310" s="120"/>
      <c r="R310" s="121"/>
      <c r="S310" s="197"/>
    </row>
    <row r="311" spans="1:28" ht="15.75" thickBot="1" x14ac:dyDescent="0.3">
      <c r="A311" s="239"/>
      <c r="B311" s="322"/>
      <c r="C311" s="271" t="s">
        <v>412</v>
      </c>
      <c r="D311" s="272">
        <v>55</v>
      </c>
      <c r="E311" s="273">
        <v>1</v>
      </c>
      <c r="F311" s="120"/>
      <c r="G311" s="272">
        <f t="shared" si="49"/>
        <v>55</v>
      </c>
      <c r="H311" s="120"/>
      <c r="I311" s="273">
        <f t="shared" si="50"/>
        <v>0</v>
      </c>
      <c r="J311" s="121"/>
      <c r="L311" s="274" t="s">
        <v>412</v>
      </c>
      <c r="M311" s="274"/>
      <c r="N311" s="274"/>
      <c r="O311" s="272">
        <f t="shared" si="51"/>
        <v>0</v>
      </c>
      <c r="P311" s="151"/>
      <c r="Q311" s="291"/>
      <c r="R311" s="121"/>
      <c r="S311" s="197"/>
    </row>
    <row r="312" spans="1:28" ht="15.75" thickBot="1" x14ac:dyDescent="0.3">
      <c r="A312" s="334"/>
      <c r="B312" s="206"/>
      <c r="C312" s="315"/>
      <c r="D312" s="316">
        <v>55</v>
      </c>
      <c r="E312" s="317">
        <v>1</v>
      </c>
      <c r="F312" s="145"/>
      <c r="G312" s="316">
        <f t="shared" si="49"/>
        <v>55</v>
      </c>
      <c r="H312" s="145"/>
      <c r="I312" s="317">
        <f t="shared" si="50"/>
        <v>0</v>
      </c>
      <c r="J312" s="146"/>
      <c r="L312" s="274"/>
      <c r="M312" s="274"/>
      <c r="N312" s="274"/>
      <c r="O312" s="272">
        <f t="shared" si="51"/>
        <v>0</v>
      </c>
      <c r="P312" s="120"/>
      <c r="Q312" s="374" t="s">
        <v>315</v>
      </c>
      <c r="R312" s="368">
        <v>1</v>
      </c>
      <c r="S312" s="197"/>
    </row>
    <row r="313" spans="1:28" ht="15.75" thickBot="1" x14ac:dyDescent="0.3">
      <c r="A313" s="239"/>
      <c r="B313" s="151"/>
      <c r="C313" s="336"/>
      <c r="D313" s="256"/>
      <c r="E313" s="256"/>
      <c r="F313" s="151"/>
      <c r="G313" s="256"/>
      <c r="H313" s="151"/>
      <c r="I313" s="256"/>
      <c r="J313" s="151"/>
      <c r="L313" s="274"/>
      <c r="M313" s="274"/>
      <c r="N313" s="274"/>
      <c r="O313" s="272">
        <f t="shared" si="51"/>
        <v>0</v>
      </c>
      <c r="P313" s="120"/>
      <c r="Q313" s="288" t="s">
        <v>316</v>
      </c>
      <c r="R313" s="366">
        <v>0</v>
      </c>
      <c r="S313" s="197"/>
    </row>
    <row r="314" spans="1:28" ht="15.75" thickBot="1" x14ac:dyDescent="0.3">
      <c r="A314" s="151"/>
      <c r="B314" s="151"/>
      <c r="C314" s="325"/>
      <c r="D314" s="256"/>
      <c r="E314" s="256"/>
      <c r="F314" s="151"/>
      <c r="G314" s="256"/>
      <c r="H314" s="151"/>
      <c r="I314" s="256"/>
      <c r="J314" s="151"/>
      <c r="N314" s="280" t="s">
        <v>205</v>
      </c>
      <c r="O314" s="327">
        <f>SUM(O303:O313)</f>
        <v>1</v>
      </c>
      <c r="P314" s="143"/>
      <c r="Q314" s="120"/>
      <c r="R314" s="121"/>
      <c r="S314" s="197"/>
    </row>
    <row r="315" spans="1:28" x14ac:dyDescent="0.25">
      <c r="A315" s="151"/>
      <c r="B315" s="151"/>
      <c r="C315" s="336"/>
      <c r="D315" s="256"/>
      <c r="E315" s="256"/>
      <c r="F315" s="151"/>
      <c r="G315" s="256"/>
      <c r="H315" s="151"/>
      <c r="I315" s="256"/>
      <c r="J315" s="151"/>
      <c r="Q315" s="333" t="s">
        <v>317</v>
      </c>
      <c r="R315" s="333">
        <f>IF(O314&gt;=5,1,0)</f>
        <v>0</v>
      </c>
      <c r="S315" s="197"/>
    </row>
    <row r="316" spans="1:28" ht="15.75" thickBot="1" x14ac:dyDescent="0.3">
      <c r="A316" s="151"/>
      <c r="B316" s="151"/>
      <c r="C316" s="325"/>
      <c r="D316" s="256"/>
      <c r="E316" s="256"/>
      <c r="F316" s="151"/>
      <c r="G316" s="256"/>
      <c r="H316" s="151"/>
      <c r="I316" s="256"/>
      <c r="J316" s="151"/>
      <c r="L316" s="83"/>
      <c r="M316" s="83"/>
      <c r="N316" s="83"/>
      <c r="O316" s="256"/>
      <c r="P316" s="151"/>
      <c r="Q316" s="151"/>
      <c r="R316" s="151"/>
      <c r="S316" s="197"/>
    </row>
    <row r="317" spans="1:28" ht="30.75" customHeight="1" thickBot="1" x14ac:dyDescent="0.3">
      <c r="A317" s="530" t="s">
        <v>318</v>
      </c>
      <c r="B317" s="531"/>
      <c r="C317" s="257"/>
      <c r="D317" s="259" t="s">
        <v>208</v>
      </c>
      <c r="E317" s="259" t="s">
        <v>161</v>
      </c>
      <c r="F317" s="259"/>
      <c r="G317" s="259" t="s">
        <v>209</v>
      </c>
      <c r="H317" s="259"/>
      <c r="I317" s="259" t="s">
        <v>164</v>
      </c>
      <c r="J317" s="260"/>
      <c r="L317" s="523" t="s">
        <v>319</v>
      </c>
      <c r="M317" s="524"/>
      <c r="N317" s="524"/>
      <c r="O317" s="524"/>
      <c r="P317" s="524"/>
      <c r="Q317" s="524"/>
      <c r="R317" s="525"/>
      <c r="S317" s="197"/>
    </row>
    <row r="318" spans="1:28" ht="15.75" customHeight="1" thickTop="1" thickBot="1" x14ac:dyDescent="0.3">
      <c r="A318" s="526" t="s">
        <v>320</v>
      </c>
      <c r="B318" s="527"/>
      <c r="C318" s="302" t="s">
        <v>166</v>
      </c>
      <c r="D318" s="272">
        <v>55</v>
      </c>
      <c r="E318" s="273">
        <v>1</v>
      </c>
      <c r="F318" s="120"/>
      <c r="G318" s="272">
        <f t="shared" ref="G318:G328" si="52">D318*E318</f>
        <v>55</v>
      </c>
      <c r="H318" s="120"/>
      <c r="I318" s="273">
        <f>+IF(G318&gt;50,0,1)</f>
        <v>0</v>
      </c>
      <c r="J318" s="121"/>
      <c r="L318" s="131"/>
      <c r="M318" s="120"/>
      <c r="N318" s="120"/>
      <c r="O318" s="306" t="s">
        <v>163</v>
      </c>
      <c r="P318" s="120"/>
      <c r="Q318" s="120"/>
      <c r="R318" s="121"/>
      <c r="S318" s="197"/>
    </row>
    <row r="319" spans="1:28" ht="15.75" thickBot="1" x14ac:dyDescent="0.3">
      <c r="A319" s="528"/>
      <c r="B319" s="529"/>
      <c r="C319" s="309" t="s">
        <v>168</v>
      </c>
      <c r="D319" s="272">
        <v>45</v>
      </c>
      <c r="E319" s="273">
        <v>1</v>
      </c>
      <c r="F319" s="120"/>
      <c r="G319" s="272">
        <f t="shared" si="52"/>
        <v>45</v>
      </c>
      <c r="H319" s="120"/>
      <c r="I319" s="273">
        <f t="shared" ref="I319:I328" si="53">+IF(G319&gt;50,0,1)</f>
        <v>1</v>
      </c>
      <c r="J319" s="121"/>
      <c r="L319" s="274" t="s">
        <v>169</v>
      </c>
      <c r="M319" s="274"/>
      <c r="N319" s="275" t="s">
        <v>170</v>
      </c>
      <c r="O319" s="272">
        <f t="shared" ref="O319:O329" si="54">I319</f>
        <v>1</v>
      </c>
      <c r="P319" s="329"/>
      <c r="Q319" s="123"/>
      <c r="R319" s="130"/>
      <c r="S319" s="197"/>
      <c r="T319" s="338" t="s">
        <v>246</v>
      </c>
      <c r="U319" s="339"/>
      <c r="V319" s="339"/>
      <c r="W319" s="339"/>
      <c r="X319" s="339"/>
      <c r="Y319" s="339"/>
      <c r="Z319" s="339"/>
      <c r="AA319" s="339"/>
      <c r="AB319" s="340"/>
    </row>
    <row r="320" spans="1:28" ht="15.75" thickBot="1" x14ac:dyDescent="0.3">
      <c r="A320" s="277"/>
      <c r="B320" s="121"/>
      <c r="C320" s="264" t="s">
        <v>171</v>
      </c>
      <c r="D320" s="293">
        <v>55</v>
      </c>
      <c r="E320" s="294">
        <v>1</v>
      </c>
      <c r="F320" s="120"/>
      <c r="G320" s="293">
        <f t="shared" si="52"/>
        <v>55</v>
      </c>
      <c r="H320" s="120"/>
      <c r="I320" s="273">
        <f t="shared" si="53"/>
        <v>0</v>
      </c>
      <c r="J320" s="121"/>
      <c r="L320" s="278"/>
      <c r="M320" s="230"/>
      <c r="N320" s="251" t="s">
        <v>172</v>
      </c>
      <c r="O320" s="272">
        <f t="shared" si="54"/>
        <v>0</v>
      </c>
      <c r="P320" s="120"/>
      <c r="Q320" s="120"/>
      <c r="R320" s="121"/>
      <c r="S320" s="197"/>
      <c r="T320" s="341" t="s">
        <v>321</v>
      </c>
      <c r="U320" s="342"/>
      <c r="V320" s="342"/>
      <c r="W320" s="342"/>
      <c r="X320" s="342"/>
      <c r="Y320" s="342"/>
      <c r="Z320" s="342"/>
      <c r="AA320" s="342"/>
      <c r="AB320" s="343"/>
    </row>
    <row r="321" spans="1:29" ht="15.75" thickBot="1" x14ac:dyDescent="0.3">
      <c r="A321" s="277"/>
      <c r="B321" s="121"/>
      <c r="C321" s="271" t="s">
        <v>173</v>
      </c>
      <c r="D321" s="272">
        <v>55</v>
      </c>
      <c r="E321" s="273">
        <v>1</v>
      </c>
      <c r="F321" s="120"/>
      <c r="G321" s="272">
        <f t="shared" si="52"/>
        <v>55</v>
      </c>
      <c r="H321" s="120"/>
      <c r="I321" s="273">
        <f t="shared" si="53"/>
        <v>0</v>
      </c>
      <c r="J321" s="121"/>
      <c r="L321" s="280"/>
      <c r="M321" s="223"/>
      <c r="N321" s="281" t="s">
        <v>174</v>
      </c>
      <c r="O321" s="272">
        <f t="shared" si="54"/>
        <v>0</v>
      </c>
      <c r="P321" s="151"/>
      <c r="Q321" s="120"/>
      <c r="R321" s="121"/>
      <c r="S321" s="197"/>
      <c r="T321" s="341" t="s">
        <v>211</v>
      </c>
      <c r="U321" s="342"/>
      <c r="V321" s="342"/>
      <c r="W321" s="342"/>
      <c r="X321" s="342"/>
      <c r="Y321" s="342"/>
      <c r="Z321" s="342"/>
      <c r="AA321" s="342"/>
      <c r="AB321" s="343"/>
    </row>
    <row r="322" spans="1:29" ht="15.75" thickBot="1" x14ac:dyDescent="0.3">
      <c r="A322" s="131"/>
      <c r="B322" s="121"/>
      <c r="C322" s="264" t="s">
        <v>408</v>
      </c>
      <c r="D322" s="272">
        <v>55</v>
      </c>
      <c r="E322" s="273">
        <v>1</v>
      </c>
      <c r="F322" s="120"/>
      <c r="G322" s="272">
        <f t="shared" si="52"/>
        <v>55</v>
      </c>
      <c r="H322" s="120"/>
      <c r="I322" s="273">
        <f t="shared" si="53"/>
        <v>0</v>
      </c>
      <c r="J322" s="121"/>
      <c r="L322" s="274" t="s">
        <v>403</v>
      </c>
      <c r="M322" s="274"/>
      <c r="N322" s="274"/>
      <c r="O322" s="272">
        <f t="shared" si="54"/>
        <v>0</v>
      </c>
      <c r="P322" s="131"/>
      <c r="Q322" s="120"/>
      <c r="R322" s="121"/>
      <c r="S322" s="197"/>
      <c r="T322" s="341" t="s">
        <v>301</v>
      </c>
      <c r="U322" s="342"/>
      <c r="V322" s="342"/>
      <c r="W322" s="342"/>
      <c r="X322" s="342"/>
      <c r="Y322" s="342"/>
      <c r="Z322" s="342"/>
      <c r="AA322" s="342"/>
      <c r="AB322" s="343"/>
    </row>
    <row r="323" spans="1:29" ht="15.75" thickBot="1" x14ac:dyDescent="0.3">
      <c r="A323" s="131"/>
      <c r="B323" s="121"/>
      <c r="C323" s="271" t="s">
        <v>409</v>
      </c>
      <c r="D323" s="272">
        <v>55</v>
      </c>
      <c r="E323" s="273">
        <v>1</v>
      </c>
      <c r="F323" s="120"/>
      <c r="G323" s="272">
        <f t="shared" si="52"/>
        <v>55</v>
      </c>
      <c r="H323" s="120"/>
      <c r="I323" s="273">
        <f t="shared" si="53"/>
        <v>0</v>
      </c>
      <c r="J323" s="121"/>
      <c r="L323" s="274" t="s">
        <v>404</v>
      </c>
      <c r="M323" s="274"/>
      <c r="N323" s="274"/>
      <c r="O323" s="272">
        <f t="shared" si="54"/>
        <v>0</v>
      </c>
      <c r="P323" s="120"/>
      <c r="Q323" s="120"/>
      <c r="R323" s="121"/>
      <c r="S323" s="197"/>
      <c r="T323" s="341" t="s">
        <v>311</v>
      </c>
      <c r="U323" s="342"/>
      <c r="V323" s="342"/>
      <c r="W323" s="342"/>
      <c r="X323" s="342"/>
      <c r="Y323" s="342"/>
      <c r="Z323" s="342"/>
      <c r="AA323" s="342"/>
      <c r="AB323" s="343"/>
    </row>
    <row r="324" spans="1:29" ht="15.75" thickBot="1" x14ac:dyDescent="0.3">
      <c r="A324" s="131"/>
      <c r="B324" s="121"/>
      <c r="C324" s="264" t="s">
        <v>410</v>
      </c>
      <c r="D324" s="272">
        <v>55</v>
      </c>
      <c r="E324" s="273">
        <v>1</v>
      </c>
      <c r="F324" s="120"/>
      <c r="G324" s="272">
        <f t="shared" si="52"/>
        <v>55</v>
      </c>
      <c r="H324" s="120"/>
      <c r="I324" s="273">
        <f t="shared" si="53"/>
        <v>0</v>
      </c>
      <c r="J324" s="121"/>
      <c r="L324" s="274" t="s">
        <v>405</v>
      </c>
      <c r="M324" s="274"/>
      <c r="N324" s="274"/>
      <c r="O324" s="272">
        <f t="shared" si="54"/>
        <v>0</v>
      </c>
      <c r="P324" s="120"/>
      <c r="Q324" s="120"/>
      <c r="R324" s="287"/>
      <c r="S324" s="197"/>
      <c r="T324" s="341" t="s">
        <v>312</v>
      </c>
      <c r="U324" s="342"/>
      <c r="V324" s="342"/>
      <c r="W324" s="342"/>
      <c r="X324" s="342"/>
      <c r="Y324" s="342"/>
      <c r="Z324" s="342"/>
      <c r="AA324" s="342"/>
      <c r="AB324" s="343"/>
    </row>
    <row r="325" spans="1:29" ht="15.75" thickBot="1" x14ac:dyDescent="0.3">
      <c r="A325" s="131"/>
      <c r="B325" s="121"/>
      <c r="C325" s="271" t="s">
        <v>219</v>
      </c>
      <c r="D325" s="272">
        <v>55</v>
      </c>
      <c r="E325" s="273">
        <v>1</v>
      </c>
      <c r="F325" s="120"/>
      <c r="G325" s="272">
        <f t="shared" si="52"/>
        <v>55</v>
      </c>
      <c r="H325" s="120"/>
      <c r="I325" s="273">
        <f t="shared" si="53"/>
        <v>0</v>
      </c>
      <c r="J325" s="121"/>
      <c r="L325" s="274" t="s">
        <v>261</v>
      </c>
      <c r="M325" s="274"/>
      <c r="N325" s="274"/>
      <c r="O325" s="272">
        <f t="shared" si="54"/>
        <v>0</v>
      </c>
      <c r="P325" s="120"/>
      <c r="Q325" s="120"/>
      <c r="R325" s="121"/>
      <c r="S325" s="197"/>
      <c r="T325" s="341"/>
      <c r="U325" s="342"/>
      <c r="V325" s="342"/>
      <c r="W325" s="342"/>
      <c r="X325" s="342"/>
      <c r="Y325" s="342"/>
      <c r="Z325" s="342"/>
      <c r="AA325" s="342"/>
      <c r="AB325" s="343"/>
    </row>
    <row r="326" spans="1:29" ht="15.75" thickBot="1" x14ac:dyDescent="0.3">
      <c r="A326" s="83"/>
      <c r="B326" s="352"/>
      <c r="C326" s="264" t="s">
        <v>411</v>
      </c>
      <c r="D326" s="272">
        <v>55</v>
      </c>
      <c r="E326" s="273">
        <v>1</v>
      </c>
      <c r="F326" s="120"/>
      <c r="G326" s="272">
        <f t="shared" si="52"/>
        <v>55</v>
      </c>
      <c r="H326" s="120"/>
      <c r="I326" s="273">
        <f t="shared" si="53"/>
        <v>0</v>
      </c>
      <c r="J326" s="121"/>
      <c r="L326" s="274" t="s">
        <v>406</v>
      </c>
      <c r="M326" s="274"/>
      <c r="N326" s="274"/>
      <c r="O326" s="272">
        <f t="shared" si="54"/>
        <v>0</v>
      </c>
      <c r="P326" s="120"/>
      <c r="Q326" s="120"/>
      <c r="R326" s="121"/>
      <c r="S326" s="197"/>
      <c r="T326" s="341" t="s">
        <v>322</v>
      </c>
      <c r="U326" s="342"/>
      <c r="V326" s="342"/>
      <c r="W326" s="342"/>
      <c r="X326" s="342"/>
      <c r="Y326" s="342"/>
      <c r="Z326" s="342"/>
      <c r="AA326" s="342"/>
      <c r="AB326" s="343"/>
    </row>
    <row r="327" spans="1:29" ht="15.75" thickBot="1" x14ac:dyDescent="0.3">
      <c r="A327" s="239"/>
      <c r="B327" s="322"/>
      <c r="C327" s="271" t="s">
        <v>412</v>
      </c>
      <c r="D327" s="272">
        <v>55</v>
      </c>
      <c r="E327" s="273">
        <v>1</v>
      </c>
      <c r="F327" s="120"/>
      <c r="G327" s="272">
        <f t="shared" si="52"/>
        <v>55</v>
      </c>
      <c r="H327" s="120"/>
      <c r="I327" s="273">
        <f t="shared" si="53"/>
        <v>0</v>
      </c>
      <c r="J327" s="121"/>
      <c r="L327" s="274" t="s">
        <v>407</v>
      </c>
      <c r="M327" s="274"/>
      <c r="N327" s="274"/>
      <c r="O327" s="272">
        <f t="shared" si="54"/>
        <v>0</v>
      </c>
      <c r="P327" s="151"/>
      <c r="Q327" s="291"/>
      <c r="R327" s="121"/>
      <c r="S327" s="197"/>
      <c r="T327" s="349" t="s">
        <v>314</v>
      </c>
      <c r="U327" s="350"/>
      <c r="V327" s="350"/>
      <c r="W327" s="350"/>
      <c r="X327" s="350"/>
      <c r="Y327" s="350"/>
      <c r="Z327" s="350"/>
      <c r="AA327" s="350"/>
      <c r="AB327" s="351"/>
    </row>
    <row r="328" spans="1:29" ht="15.75" thickBot="1" x14ac:dyDescent="0.3">
      <c r="A328" s="334"/>
      <c r="B328" s="206"/>
      <c r="C328" s="315"/>
      <c r="D328" s="316">
        <v>55</v>
      </c>
      <c r="E328" s="317">
        <v>1</v>
      </c>
      <c r="F328" s="145"/>
      <c r="G328" s="316">
        <f t="shared" si="52"/>
        <v>55</v>
      </c>
      <c r="H328" s="145"/>
      <c r="I328" s="317">
        <f t="shared" si="53"/>
        <v>0</v>
      </c>
      <c r="J328" s="146"/>
      <c r="L328" s="274"/>
      <c r="M328" s="274"/>
      <c r="N328" s="274"/>
      <c r="O328" s="272">
        <f t="shared" si="54"/>
        <v>0</v>
      </c>
      <c r="P328" s="120"/>
      <c r="Q328" s="374" t="s">
        <v>323</v>
      </c>
      <c r="R328" s="368">
        <v>1</v>
      </c>
      <c r="S328" s="197"/>
    </row>
    <row r="329" spans="1:29" ht="15.75" thickBot="1" x14ac:dyDescent="0.3">
      <c r="A329" s="239"/>
      <c r="B329" s="151"/>
      <c r="C329" s="336"/>
      <c r="D329" s="256"/>
      <c r="E329" s="256"/>
      <c r="F329" s="151"/>
      <c r="G329" s="256"/>
      <c r="H329" s="151"/>
      <c r="I329" s="256"/>
      <c r="J329" s="151"/>
      <c r="L329" s="274"/>
      <c r="M329" s="274"/>
      <c r="N329" s="274"/>
      <c r="O329" s="272">
        <f t="shared" si="54"/>
        <v>0</v>
      </c>
      <c r="P329" s="120"/>
      <c r="Q329" s="288" t="s">
        <v>324</v>
      </c>
      <c r="R329" s="366">
        <v>0</v>
      </c>
      <c r="S329" s="197"/>
    </row>
    <row r="330" spans="1:29" ht="15.75" thickBot="1" x14ac:dyDescent="0.3">
      <c r="A330" s="151"/>
      <c r="B330" s="151"/>
      <c r="C330" s="325"/>
      <c r="D330" s="256"/>
      <c r="E330" s="256"/>
      <c r="F330" s="151"/>
      <c r="G330" s="256"/>
      <c r="H330" s="151"/>
      <c r="I330" s="256"/>
      <c r="J330" s="151"/>
      <c r="N330" s="280" t="s">
        <v>205</v>
      </c>
      <c r="O330" s="327">
        <f>SUM(O319:O329)</f>
        <v>1</v>
      </c>
      <c r="P330" s="143"/>
      <c r="Q330" s="120"/>
      <c r="R330" s="121"/>
      <c r="S330" s="197"/>
    </row>
    <row r="331" spans="1:29" ht="15.75" thickBot="1" x14ac:dyDescent="0.3">
      <c r="A331" s="151"/>
      <c r="B331" s="151"/>
      <c r="C331" s="336"/>
      <c r="D331" s="256"/>
      <c r="E331" s="256"/>
      <c r="F331" s="151"/>
      <c r="G331" s="256"/>
      <c r="H331" s="151"/>
      <c r="I331" s="256"/>
      <c r="J331" s="151"/>
      <c r="Q331" s="333" t="s">
        <v>325</v>
      </c>
      <c r="R331" s="333">
        <f>IF(O330&gt;=5,1,0)</f>
        <v>0</v>
      </c>
      <c r="S331" s="197"/>
    </row>
    <row r="332" spans="1:29" ht="15.75" thickBot="1" x14ac:dyDescent="0.3">
      <c r="A332" s="257" t="s">
        <v>326</v>
      </c>
      <c r="B332" s="258"/>
      <c r="C332" s="258"/>
      <c r="D332" s="259" t="s">
        <v>327</v>
      </c>
      <c r="E332" s="259" t="s">
        <v>161</v>
      </c>
      <c r="F332" s="259"/>
      <c r="G332" s="259" t="s">
        <v>162</v>
      </c>
      <c r="H332" s="259" t="s">
        <v>163</v>
      </c>
      <c r="I332" s="259" t="s">
        <v>164</v>
      </c>
      <c r="J332" s="260"/>
      <c r="L332" s="523" t="s">
        <v>72</v>
      </c>
      <c r="M332" s="524"/>
      <c r="N332" s="524"/>
      <c r="O332" s="524"/>
      <c r="P332" s="524"/>
      <c r="Q332" s="524"/>
      <c r="R332" s="532"/>
      <c r="S332" s="150"/>
      <c r="T332" s="282" t="s">
        <v>175</v>
      </c>
      <c r="U332" s="283"/>
      <c r="V332" s="283"/>
      <c r="W332" s="283"/>
      <c r="X332" s="283"/>
      <c r="Y332" s="283"/>
      <c r="Z332" s="283"/>
      <c r="AA332" s="283"/>
      <c r="AB332" s="283"/>
      <c r="AC332" s="285"/>
    </row>
    <row r="333" spans="1:29" ht="15.75" thickBot="1" x14ac:dyDescent="0.3">
      <c r="A333" s="526"/>
      <c r="B333" s="527"/>
      <c r="C333" s="264" t="s">
        <v>166</v>
      </c>
      <c r="D333" s="265"/>
      <c r="E333" s="265"/>
      <c r="F333" s="320"/>
      <c r="G333" s="265"/>
      <c r="H333" s="151"/>
      <c r="I333" s="265"/>
      <c r="J333" s="321"/>
      <c r="L333" s="131"/>
      <c r="M333" s="120"/>
      <c r="N333" s="120"/>
      <c r="O333" s="306" t="s">
        <v>163</v>
      </c>
      <c r="P333" s="120"/>
      <c r="Q333" s="120"/>
      <c r="R333" s="121"/>
      <c r="S333" s="197"/>
      <c r="T333" s="285" t="s">
        <v>211</v>
      </c>
      <c r="U333" s="120"/>
      <c r="V333" s="120"/>
      <c r="W333" s="120"/>
      <c r="X333" s="120"/>
      <c r="Y333" s="120"/>
      <c r="Z333" s="120"/>
      <c r="AA333" s="120"/>
      <c r="AB333" s="120"/>
      <c r="AC333" s="285"/>
    </row>
    <row r="334" spans="1:29" ht="15.75" thickBot="1" x14ac:dyDescent="0.3">
      <c r="A334" s="528"/>
      <c r="B334" s="529"/>
      <c r="C334" s="271" t="s">
        <v>168</v>
      </c>
      <c r="D334" s="272">
        <v>0</v>
      </c>
      <c r="E334" s="273">
        <v>1</v>
      </c>
      <c r="F334" s="120"/>
      <c r="G334" s="272">
        <f t="shared" ref="G334:G339" si="55">D334*E334</f>
        <v>0</v>
      </c>
      <c r="H334" s="120"/>
      <c r="I334" s="273">
        <f t="shared" ref="I334:I339" si="56">+IF(G334&gt;=1,0,1)</f>
        <v>1</v>
      </c>
      <c r="J334" s="121"/>
      <c r="L334" s="274" t="s">
        <v>169</v>
      </c>
      <c r="M334" s="274"/>
      <c r="N334" s="275" t="s">
        <v>170</v>
      </c>
      <c r="O334" s="272">
        <f t="shared" ref="O334:O339" si="57">I334</f>
        <v>1</v>
      </c>
      <c r="P334" s="373"/>
      <c r="Q334" s="120"/>
      <c r="R334" s="121"/>
      <c r="S334" s="197"/>
      <c r="T334" s="285" t="s">
        <v>328</v>
      </c>
      <c r="U334" s="120"/>
      <c r="V334" s="120"/>
      <c r="W334" s="120"/>
      <c r="X334" s="120"/>
      <c r="Y334" s="120"/>
      <c r="Z334" s="120"/>
      <c r="AA334" s="120"/>
      <c r="AB334" s="120"/>
      <c r="AC334" s="285"/>
    </row>
    <row r="335" spans="1:29" ht="15.75" thickBot="1" x14ac:dyDescent="0.3">
      <c r="A335" s="277"/>
      <c r="B335" s="121"/>
      <c r="C335" s="264" t="s">
        <v>171</v>
      </c>
      <c r="D335" s="272">
        <v>0</v>
      </c>
      <c r="E335" s="273">
        <v>1</v>
      </c>
      <c r="F335" s="120"/>
      <c r="G335" s="272">
        <f t="shared" si="55"/>
        <v>0</v>
      </c>
      <c r="H335" s="120"/>
      <c r="I335" s="273">
        <f t="shared" si="56"/>
        <v>1</v>
      </c>
      <c r="J335" s="121"/>
      <c r="L335" s="278"/>
      <c r="M335" s="230"/>
      <c r="N335" s="251" t="s">
        <v>172</v>
      </c>
      <c r="O335" s="272">
        <f t="shared" si="57"/>
        <v>1</v>
      </c>
      <c r="P335" s="131"/>
      <c r="Q335" s="120"/>
      <c r="R335" s="121"/>
      <c r="S335" s="197"/>
      <c r="T335" s="375" t="s">
        <v>329</v>
      </c>
      <c r="U335" s="289"/>
      <c r="V335" s="289"/>
      <c r="W335" s="289"/>
      <c r="X335" s="289"/>
      <c r="Y335" s="289"/>
      <c r="Z335" s="289"/>
      <c r="AA335" s="289"/>
      <c r="AB335" s="290"/>
    </row>
    <row r="336" spans="1:29" ht="15.75" thickBot="1" x14ac:dyDescent="0.3">
      <c r="A336" s="277"/>
      <c r="B336" s="121"/>
      <c r="C336" s="271" t="s">
        <v>173</v>
      </c>
      <c r="D336" s="272">
        <v>0</v>
      </c>
      <c r="E336" s="273">
        <v>1</v>
      </c>
      <c r="F336" s="120"/>
      <c r="G336" s="272">
        <f t="shared" si="55"/>
        <v>0</v>
      </c>
      <c r="H336" s="120"/>
      <c r="I336" s="273">
        <f t="shared" si="56"/>
        <v>1</v>
      </c>
      <c r="J336" s="121"/>
      <c r="L336" s="280"/>
      <c r="M336" s="223"/>
      <c r="N336" s="281" t="s">
        <v>174</v>
      </c>
      <c r="O336" s="272">
        <f t="shared" si="57"/>
        <v>1</v>
      </c>
      <c r="P336" s="279"/>
      <c r="Q336" s="374" t="s">
        <v>330</v>
      </c>
      <c r="R336" s="368">
        <v>1</v>
      </c>
      <c r="S336" s="197"/>
    </row>
    <row r="337" spans="1:28" ht="15.75" thickBot="1" x14ac:dyDescent="0.3">
      <c r="A337" s="131"/>
      <c r="B337" s="121"/>
      <c r="C337" s="264" t="s">
        <v>409</v>
      </c>
      <c r="D337" s="272">
        <v>1</v>
      </c>
      <c r="E337" s="273">
        <v>1</v>
      </c>
      <c r="F337" s="120"/>
      <c r="G337" s="272">
        <f t="shared" si="55"/>
        <v>1</v>
      </c>
      <c r="H337" s="120"/>
      <c r="I337" s="273">
        <f t="shared" si="56"/>
        <v>0</v>
      </c>
      <c r="J337" s="121"/>
      <c r="L337" s="261" t="s">
        <v>417</v>
      </c>
      <c r="M337" s="262"/>
      <c r="N337" s="263"/>
      <c r="O337" s="272">
        <f t="shared" si="57"/>
        <v>0</v>
      </c>
      <c r="P337" s="131"/>
      <c r="Q337" s="288" t="s">
        <v>331</v>
      </c>
      <c r="R337" s="366">
        <v>0</v>
      </c>
      <c r="S337" s="197"/>
    </row>
    <row r="338" spans="1:28" ht="15.75" thickBot="1" x14ac:dyDescent="0.3">
      <c r="A338" s="131"/>
      <c r="B338" s="121"/>
      <c r="C338" s="271" t="s">
        <v>416</v>
      </c>
      <c r="D338" s="272">
        <v>1</v>
      </c>
      <c r="E338" s="273">
        <v>1</v>
      </c>
      <c r="F338" s="120"/>
      <c r="G338" s="272">
        <f t="shared" si="55"/>
        <v>1</v>
      </c>
      <c r="H338" s="120"/>
      <c r="I338" s="273">
        <f t="shared" si="56"/>
        <v>0</v>
      </c>
      <c r="J338" s="121"/>
      <c r="L338" s="261" t="s">
        <v>416</v>
      </c>
      <c r="M338" s="262"/>
      <c r="N338" s="263"/>
      <c r="O338" s="272">
        <f t="shared" si="57"/>
        <v>0</v>
      </c>
      <c r="P338" s="131"/>
      <c r="Q338" s="120"/>
      <c r="R338" s="121"/>
      <c r="S338" s="197"/>
    </row>
    <row r="339" spans="1:28" ht="15.75" thickBot="1" x14ac:dyDescent="0.3">
      <c r="A339" s="131"/>
      <c r="B339" s="121"/>
      <c r="C339" s="335" t="s">
        <v>412</v>
      </c>
      <c r="D339" s="293">
        <v>1</v>
      </c>
      <c r="E339" s="294">
        <v>1</v>
      </c>
      <c r="F339" s="120"/>
      <c r="G339" s="272">
        <f t="shared" si="55"/>
        <v>1</v>
      </c>
      <c r="H339" s="120"/>
      <c r="I339" s="273">
        <f t="shared" si="56"/>
        <v>0</v>
      </c>
      <c r="J339" s="121"/>
      <c r="L339" s="274" t="s">
        <v>412</v>
      </c>
      <c r="M339" s="274"/>
      <c r="N339" s="274"/>
      <c r="O339" s="272">
        <f t="shared" si="57"/>
        <v>0</v>
      </c>
      <c r="P339" s="145"/>
      <c r="Q339" s="120"/>
      <c r="R339" s="121"/>
      <c r="S339" s="197"/>
    </row>
    <row r="340" spans="1:28" ht="15.75" thickBot="1" x14ac:dyDescent="0.3">
      <c r="A340" s="323"/>
      <c r="B340" s="123"/>
      <c r="C340" s="336"/>
      <c r="D340" s="358"/>
      <c r="E340" s="358"/>
      <c r="F340" s="129"/>
      <c r="G340" s="358"/>
      <c r="H340" s="129"/>
      <c r="I340" s="358"/>
      <c r="J340" s="129"/>
      <c r="L340" s="148"/>
      <c r="M340" s="148"/>
      <c r="N340" s="280" t="s">
        <v>205</v>
      </c>
      <c r="O340" s="327">
        <f>SUM(O334:O339)</f>
        <v>3</v>
      </c>
      <c r="P340" s="151"/>
      <c r="Q340" s="328" t="s">
        <v>332</v>
      </c>
      <c r="R340" s="328">
        <f>IF(O340&gt;=3,1,0)</f>
        <v>1</v>
      </c>
      <c r="S340" s="197"/>
    </row>
    <row r="341" spans="1:28" x14ac:dyDescent="0.25">
      <c r="A341" s="361"/>
      <c r="B341" s="83"/>
      <c r="D341" s="256"/>
      <c r="E341" s="256"/>
      <c r="F341" s="151"/>
      <c r="G341" s="256"/>
      <c r="H341" s="151"/>
      <c r="I341" s="256"/>
      <c r="J341" s="151"/>
      <c r="L341" s="83"/>
      <c r="M341" s="83"/>
      <c r="N341" s="83"/>
      <c r="O341" s="256"/>
      <c r="P341" s="151"/>
      <c r="Q341" s="151"/>
      <c r="R341" s="239"/>
      <c r="S341" s="197"/>
      <c r="T341" s="197"/>
      <c r="U341" s="197"/>
    </row>
    <row r="342" spans="1:28" x14ac:dyDescent="0.25">
      <c r="A342" s="239"/>
      <c r="B342" s="151"/>
      <c r="C342" s="336"/>
      <c r="D342" s="256"/>
      <c r="E342" s="256"/>
      <c r="F342" s="151"/>
      <c r="G342" s="256"/>
      <c r="H342" s="151"/>
      <c r="I342" s="256"/>
      <c r="J342" s="151"/>
      <c r="K342" s="197"/>
      <c r="L342" s="83"/>
      <c r="M342" s="83"/>
      <c r="N342" s="83"/>
      <c r="O342" s="256"/>
      <c r="P342" s="151"/>
      <c r="Q342" s="151"/>
      <c r="R342" s="151"/>
      <c r="S342" s="197"/>
      <c r="T342" s="200"/>
      <c r="U342" s="218"/>
    </row>
    <row r="343" spans="1:28" ht="15.75" thickBot="1" x14ac:dyDescent="0.3">
      <c r="A343" s="337"/>
      <c r="L343" s="120"/>
      <c r="M343" s="120"/>
      <c r="N343" s="120"/>
      <c r="O343" s="120"/>
      <c r="P343" s="120"/>
      <c r="S343" s="197"/>
    </row>
    <row r="344" spans="1:28" ht="15.75" thickBot="1" x14ac:dyDescent="0.3">
      <c r="A344" s="257" t="s">
        <v>388</v>
      </c>
      <c r="B344" s="259"/>
      <c r="C344" s="259"/>
      <c r="D344" s="259" t="s">
        <v>297</v>
      </c>
      <c r="E344" s="371" t="s">
        <v>298</v>
      </c>
      <c r="F344" s="371"/>
      <c r="G344" s="371" t="s">
        <v>163</v>
      </c>
      <c r="H344" s="279"/>
      <c r="I344" s="151"/>
      <c r="J344" s="151"/>
      <c r="L344" s="523" t="s">
        <v>335</v>
      </c>
      <c r="M344" s="524"/>
      <c r="N344" s="524"/>
      <c r="O344" s="524"/>
      <c r="P344" s="524"/>
      <c r="Q344" s="524"/>
      <c r="R344" s="525"/>
      <c r="S344" s="197"/>
    </row>
    <row r="345" spans="1:28" ht="15.75" thickBot="1" x14ac:dyDescent="0.3">
      <c r="A345" s="526" t="s">
        <v>333</v>
      </c>
      <c r="B345" s="527"/>
      <c r="C345" s="264" t="s">
        <v>166</v>
      </c>
      <c r="D345" s="272"/>
      <c r="E345" s="273"/>
      <c r="F345" s="283"/>
      <c r="G345" s="372"/>
      <c r="H345" s="279"/>
      <c r="I345" s="256"/>
      <c r="J345" s="151"/>
      <c r="L345" s="131"/>
      <c r="M345" s="120"/>
      <c r="N345" s="120"/>
      <c r="O345" s="306" t="s">
        <v>163</v>
      </c>
      <c r="P345" s="120"/>
      <c r="Q345" s="120"/>
      <c r="R345" s="121"/>
      <c r="S345" s="197"/>
      <c r="T345" s="282" t="s">
        <v>175</v>
      </c>
      <c r="U345" s="283"/>
      <c r="V345" s="283"/>
      <c r="W345" s="283"/>
      <c r="X345" s="283"/>
      <c r="Y345" s="283"/>
      <c r="Z345" s="283"/>
      <c r="AA345" s="283"/>
      <c r="AB345" s="284"/>
    </row>
    <row r="346" spans="1:28" ht="15.75" thickBot="1" x14ac:dyDescent="0.3">
      <c r="A346" s="528"/>
      <c r="B346" s="529"/>
      <c r="C346" s="271" t="s">
        <v>168</v>
      </c>
      <c r="D346" s="272">
        <v>1</v>
      </c>
      <c r="E346" s="273">
        <v>1</v>
      </c>
      <c r="F346" s="120"/>
      <c r="G346" s="372">
        <f>D346*E346</f>
        <v>1</v>
      </c>
      <c r="H346" s="279"/>
      <c r="I346" s="256"/>
      <c r="J346" s="151"/>
      <c r="L346" s="274" t="s">
        <v>169</v>
      </c>
      <c r="M346" s="274"/>
      <c r="N346" s="275" t="s">
        <v>170</v>
      </c>
      <c r="O346" s="272">
        <f>G346</f>
        <v>1</v>
      </c>
      <c r="P346" s="373"/>
      <c r="Q346" s="120"/>
      <c r="R346" s="121"/>
      <c r="S346" s="197"/>
      <c r="T346" s="285" t="s">
        <v>211</v>
      </c>
      <c r="U346" s="120"/>
      <c r="V346" s="120"/>
      <c r="W346" s="120"/>
      <c r="X346" s="120"/>
      <c r="Y346" s="120"/>
      <c r="Z346" s="120"/>
      <c r="AA346" s="120"/>
      <c r="AB346" s="286"/>
    </row>
    <row r="347" spans="1:28" ht="15.75" thickBot="1" x14ac:dyDescent="0.3">
      <c r="A347" s="277"/>
      <c r="B347" s="121"/>
      <c r="C347" s="264" t="s">
        <v>171</v>
      </c>
      <c r="D347" s="272">
        <v>1</v>
      </c>
      <c r="E347" s="273">
        <v>1</v>
      </c>
      <c r="F347" s="120"/>
      <c r="G347" s="372">
        <f>D347*E347</f>
        <v>1</v>
      </c>
      <c r="H347" s="279"/>
      <c r="I347" s="256"/>
      <c r="J347" s="151"/>
      <c r="L347" s="278"/>
      <c r="M347" s="230"/>
      <c r="N347" s="251" t="s">
        <v>172</v>
      </c>
      <c r="O347" s="272">
        <f>G347</f>
        <v>1</v>
      </c>
      <c r="P347" s="131"/>
      <c r="Q347" s="374" t="s">
        <v>336</v>
      </c>
      <c r="R347" s="368">
        <v>1</v>
      </c>
      <c r="S347" s="197"/>
      <c r="T347" s="285" t="s">
        <v>334</v>
      </c>
      <c r="U347" s="120"/>
      <c r="V347" s="120"/>
      <c r="W347" s="120"/>
      <c r="X347" s="120"/>
      <c r="Y347" s="120"/>
      <c r="Z347" s="120"/>
      <c r="AA347" s="120"/>
      <c r="AB347" s="286"/>
    </row>
    <row r="348" spans="1:28" ht="15.75" thickBot="1" x14ac:dyDescent="0.3">
      <c r="A348" s="277"/>
      <c r="B348" s="121"/>
      <c r="C348" s="271" t="s">
        <v>173</v>
      </c>
      <c r="D348" s="316">
        <v>1</v>
      </c>
      <c r="E348" s="273">
        <v>1</v>
      </c>
      <c r="F348" s="120"/>
      <c r="G348" s="372">
        <f>D348*E348</f>
        <v>1</v>
      </c>
      <c r="H348" s="279"/>
      <c r="I348" s="256"/>
      <c r="J348" s="151"/>
      <c r="L348" s="280"/>
      <c r="M348" s="223"/>
      <c r="N348" s="281" t="s">
        <v>174</v>
      </c>
      <c r="O348" s="272">
        <f>G348</f>
        <v>1</v>
      </c>
      <c r="P348" s="279"/>
      <c r="Q348" s="374" t="s">
        <v>337</v>
      </c>
      <c r="R348">
        <v>0</v>
      </c>
      <c r="S348" s="197"/>
      <c r="T348" s="376" t="s">
        <v>338</v>
      </c>
      <c r="U348" s="120"/>
      <c r="V348" s="120"/>
      <c r="W348" s="120"/>
      <c r="X348" s="120"/>
      <c r="Y348" s="120"/>
      <c r="Z348" s="120"/>
      <c r="AA348" s="120"/>
      <c r="AB348" s="286"/>
    </row>
    <row r="349" spans="1:28" ht="15.75" customHeight="1" thickBot="1" x14ac:dyDescent="0.3">
      <c r="A349" s="323"/>
      <c r="B349" s="123"/>
      <c r="C349" s="336"/>
      <c r="D349" s="256"/>
      <c r="E349" s="358"/>
      <c r="F349" s="129"/>
      <c r="G349" s="358"/>
      <c r="H349" s="151"/>
      <c r="I349" s="256"/>
      <c r="J349" s="151"/>
      <c r="L349" s="148"/>
      <c r="M349" s="148"/>
      <c r="N349" s="280" t="s">
        <v>205</v>
      </c>
      <c r="O349" s="327">
        <f>SUM(O346:O348)</f>
        <v>3</v>
      </c>
      <c r="P349" s="151"/>
      <c r="Q349" s="328" t="s">
        <v>339</v>
      </c>
      <c r="R349" s="328">
        <f>IF(O349&gt;=3,1,0)</f>
        <v>1</v>
      </c>
      <c r="S349" s="197"/>
      <c r="T349" s="375" t="s">
        <v>340</v>
      </c>
      <c r="U349" s="289"/>
      <c r="V349" s="289"/>
      <c r="W349" s="289"/>
      <c r="X349" s="289"/>
      <c r="Y349" s="289"/>
      <c r="Z349" s="289"/>
      <c r="AA349" s="289"/>
      <c r="AB349" s="290"/>
    </row>
    <row r="350" spans="1:28" ht="15.75" customHeight="1" x14ac:dyDescent="0.25">
      <c r="A350" s="337"/>
      <c r="L350" s="120"/>
      <c r="M350" s="120"/>
      <c r="N350" s="120"/>
      <c r="O350" s="120"/>
      <c r="P350" s="120"/>
      <c r="S350" s="197"/>
    </row>
    <row r="351" spans="1:28" x14ac:dyDescent="0.25">
      <c r="A351" s="151"/>
    </row>
    <row r="352" spans="1:28" ht="15.75" thickBot="1" x14ac:dyDescent="0.3"/>
    <row r="353" spans="1:19" ht="15.75" thickBot="1" x14ac:dyDescent="0.3">
      <c r="A353" s="377" t="s">
        <v>341</v>
      </c>
      <c r="B353" s="123"/>
      <c r="C353" s="123"/>
      <c r="D353" s="123"/>
      <c r="E353" s="378"/>
      <c r="F353" s="123"/>
      <c r="G353" s="123"/>
      <c r="H353" s="123"/>
      <c r="I353" s="123"/>
      <c r="J353" s="123"/>
      <c r="K353" s="379" t="s">
        <v>3</v>
      </c>
      <c r="L353" s="380" t="s">
        <v>4</v>
      </c>
      <c r="M353" s="381" t="s">
        <v>3</v>
      </c>
      <c r="N353" s="381" t="s">
        <v>5</v>
      </c>
      <c r="O353" s="381" t="s">
        <v>6</v>
      </c>
      <c r="P353" s="382" t="s">
        <v>7</v>
      </c>
      <c r="Q353" s="491" t="s">
        <v>13</v>
      </c>
      <c r="R353" s="492"/>
    </row>
    <row r="354" spans="1:19" x14ac:dyDescent="0.25">
      <c r="A354" s="383"/>
      <c r="B354" s="120"/>
      <c r="C354" s="120"/>
      <c r="D354" s="120"/>
      <c r="E354" s="16" t="s">
        <v>14</v>
      </c>
      <c r="F354" s="17" t="s">
        <v>15</v>
      </c>
      <c r="G354" s="18"/>
      <c r="H354" s="19"/>
      <c r="I354" s="20"/>
      <c r="J354" s="21"/>
      <c r="K354" s="384" t="s">
        <v>16</v>
      </c>
      <c r="L354" s="385">
        <v>5</v>
      </c>
      <c r="M354" s="170">
        <f>R173</f>
        <v>1</v>
      </c>
      <c r="N354" s="162">
        <f>+L354*M354</f>
        <v>5</v>
      </c>
      <c r="O354" s="164">
        <v>1</v>
      </c>
      <c r="P354" s="220">
        <f>+L354*O354</f>
        <v>5</v>
      </c>
      <c r="Q354" s="120"/>
      <c r="R354" s="121"/>
    </row>
    <row r="355" spans="1:19" x14ac:dyDescent="0.25">
      <c r="A355" s="383"/>
      <c r="B355" s="120"/>
      <c r="C355" s="120"/>
      <c r="D355" s="120"/>
      <c r="E355" s="16" t="s">
        <v>19</v>
      </c>
      <c r="F355" s="520" t="s">
        <v>20</v>
      </c>
      <c r="G355" s="521"/>
      <c r="H355" s="521"/>
      <c r="I355" s="522"/>
      <c r="J355" s="30"/>
      <c r="K355" s="386" t="s">
        <v>16</v>
      </c>
      <c r="L355" s="387">
        <v>4</v>
      </c>
      <c r="M355" s="170">
        <f>R184</f>
        <v>1</v>
      </c>
      <c r="N355" s="169">
        <f t="shared" ref="N355:N363" si="58">+L355*M355</f>
        <v>4</v>
      </c>
      <c r="O355" s="171">
        <v>1</v>
      </c>
      <c r="P355" s="221">
        <f t="shared" ref="P355:P363" si="59">+L355*O355</f>
        <v>4</v>
      </c>
      <c r="Q355" s="120"/>
      <c r="R355" s="121"/>
    </row>
    <row r="356" spans="1:19" x14ac:dyDescent="0.25">
      <c r="A356" s="383"/>
      <c r="B356" s="120"/>
      <c r="C356" s="120"/>
      <c r="D356" s="120"/>
      <c r="E356" s="16" t="s">
        <v>23</v>
      </c>
      <c r="F356" s="500" t="s">
        <v>24</v>
      </c>
      <c r="G356" s="501"/>
      <c r="H356" s="501"/>
      <c r="I356" s="501"/>
      <c r="J356" s="517"/>
      <c r="K356" s="386" t="s">
        <v>16</v>
      </c>
      <c r="L356" s="387">
        <v>4</v>
      </c>
      <c r="M356" s="170">
        <f>R204</f>
        <v>0</v>
      </c>
      <c r="N356" s="169">
        <f t="shared" si="58"/>
        <v>0</v>
      </c>
      <c r="O356" s="171">
        <v>1</v>
      </c>
      <c r="P356" s="221">
        <f t="shared" si="59"/>
        <v>4</v>
      </c>
      <c r="Q356" s="120"/>
      <c r="R356" s="121"/>
    </row>
    <row r="357" spans="1:19" x14ac:dyDescent="0.25">
      <c r="A357" s="131"/>
      <c r="B357" s="120"/>
      <c r="C357" s="120"/>
      <c r="D357" s="120"/>
      <c r="E357" s="16" t="s">
        <v>27</v>
      </c>
      <c r="F357" s="511" t="s">
        <v>28</v>
      </c>
      <c r="G357" s="512"/>
      <c r="H357" s="512"/>
      <c r="I357" s="512"/>
      <c r="J357" s="518"/>
      <c r="K357" s="386" t="s">
        <v>16</v>
      </c>
      <c r="L357" s="387">
        <v>5</v>
      </c>
      <c r="M357" s="170">
        <f>R222</f>
        <v>1</v>
      </c>
      <c r="N357" s="169">
        <f t="shared" si="58"/>
        <v>5</v>
      </c>
      <c r="O357" s="171">
        <v>1</v>
      </c>
      <c r="P357" s="221">
        <f t="shared" si="59"/>
        <v>5</v>
      </c>
      <c r="Q357" s="120"/>
      <c r="R357" s="121"/>
    </row>
    <row r="358" spans="1:19" x14ac:dyDescent="0.25">
      <c r="A358" s="131"/>
      <c r="B358" s="120"/>
      <c r="C358" s="120"/>
      <c r="D358" s="120"/>
      <c r="E358" s="16" t="s">
        <v>31</v>
      </c>
      <c r="F358" s="500" t="s">
        <v>32</v>
      </c>
      <c r="G358" s="501"/>
      <c r="H358" s="501"/>
      <c r="I358" s="501"/>
      <c r="J358" s="517"/>
      <c r="K358" s="386" t="s">
        <v>16</v>
      </c>
      <c r="L358" s="387">
        <v>3</v>
      </c>
      <c r="M358" s="170">
        <f>R233</f>
        <v>1</v>
      </c>
      <c r="N358" s="169">
        <f t="shared" si="58"/>
        <v>3</v>
      </c>
      <c r="O358" s="171">
        <v>1</v>
      </c>
      <c r="P358" s="221">
        <f t="shared" si="59"/>
        <v>3</v>
      </c>
      <c r="Q358" s="120"/>
      <c r="R358" s="121"/>
    </row>
    <row r="359" spans="1:19" x14ac:dyDescent="0.25">
      <c r="A359" s="131"/>
      <c r="B359" s="120"/>
      <c r="C359" s="120"/>
      <c r="D359" s="120"/>
      <c r="E359" s="16" t="s">
        <v>35</v>
      </c>
      <c r="F359" s="36" t="s">
        <v>36</v>
      </c>
      <c r="G359" s="37"/>
      <c r="H359" s="37"/>
      <c r="I359" s="38"/>
      <c r="J359" s="30"/>
      <c r="K359" s="386" t="s">
        <v>16</v>
      </c>
      <c r="L359" s="387">
        <v>3</v>
      </c>
      <c r="M359" s="170">
        <f>R250</f>
        <v>1</v>
      </c>
      <c r="N359" s="169">
        <f t="shared" si="58"/>
        <v>3</v>
      </c>
      <c r="O359" s="171">
        <v>1</v>
      </c>
      <c r="P359" s="221">
        <f t="shared" si="59"/>
        <v>3</v>
      </c>
      <c r="Q359" s="509" t="s">
        <v>13</v>
      </c>
      <c r="R359" s="519"/>
    </row>
    <row r="360" spans="1:19" x14ac:dyDescent="0.25">
      <c r="A360" s="131"/>
      <c r="B360" s="120"/>
      <c r="C360" s="120"/>
      <c r="D360" s="120"/>
      <c r="E360" s="16" t="s">
        <v>39</v>
      </c>
      <c r="F360" s="500" t="s">
        <v>40</v>
      </c>
      <c r="G360" s="501"/>
      <c r="H360" s="501"/>
      <c r="I360" s="501"/>
      <c r="J360" s="517"/>
      <c r="K360" s="386" t="s">
        <v>16</v>
      </c>
      <c r="L360" s="387">
        <v>3</v>
      </c>
      <c r="M360" s="170">
        <f>R270</f>
        <v>0</v>
      </c>
      <c r="N360" s="169">
        <f t="shared" si="58"/>
        <v>0</v>
      </c>
      <c r="O360" s="171">
        <v>1</v>
      </c>
      <c r="P360" s="221">
        <f t="shared" si="59"/>
        <v>3</v>
      </c>
      <c r="Q360" s="388">
        <f>+N364/P364*10</f>
        <v>6.7567567567567561</v>
      </c>
      <c r="R360" s="389" t="str">
        <f>+IF(Q360&lt;7,"INACEPTABLE","ACEPTABLE")</f>
        <v>INACEPTABLE</v>
      </c>
    </row>
    <row r="361" spans="1:19" x14ac:dyDescent="0.25">
      <c r="A361" s="131"/>
      <c r="B361" s="120"/>
      <c r="C361" s="120"/>
      <c r="D361" s="120"/>
      <c r="E361" s="16" t="s">
        <v>43</v>
      </c>
      <c r="F361" s="520" t="s">
        <v>44</v>
      </c>
      <c r="G361" s="521"/>
      <c r="H361" s="521"/>
      <c r="I361" s="522"/>
      <c r="J361" s="39"/>
      <c r="K361" s="386" t="s">
        <v>16</v>
      </c>
      <c r="L361" s="387">
        <v>3</v>
      </c>
      <c r="M361" s="170">
        <f>R281</f>
        <v>0</v>
      </c>
      <c r="N361" s="169">
        <f t="shared" si="58"/>
        <v>0</v>
      </c>
      <c r="O361" s="171">
        <v>1</v>
      </c>
      <c r="P361" s="221">
        <f t="shared" si="59"/>
        <v>3</v>
      </c>
      <c r="Q361" s="283"/>
      <c r="R361" s="283"/>
    </row>
    <row r="362" spans="1:19" x14ac:dyDescent="0.25">
      <c r="A362" s="131"/>
      <c r="B362" s="120"/>
      <c r="C362" s="120"/>
      <c r="D362" s="120"/>
      <c r="E362" s="16" t="s">
        <v>47</v>
      </c>
      <c r="F362" s="500" t="s">
        <v>48</v>
      </c>
      <c r="G362" s="501"/>
      <c r="H362" s="501"/>
      <c r="I362" s="501"/>
      <c r="J362" s="502"/>
      <c r="K362" s="386" t="s">
        <v>16</v>
      </c>
      <c r="L362" s="387">
        <v>5</v>
      </c>
      <c r="M362" s="170">
        <f>R296</f>
        <v>1</v>
      </c>
      <c r="N362" s="169">
        <f t="shared" si="58"/>
        <v>5</v>
      </c>
      <c r="O362" s="171">
        <v>1</v>
      </c>
      <c r="P362" s="221">
        <f t="shared" si="59"/>
        <v>5</v>
      </c>
      <c r="Q362" s="120"/>
      <c r="R362" s="120"/>
    </row>
    <row r="363" spans="1:19" x14ac:dyDescent="0.25">
      <c r="A363" s="131"/>
      <c r="B363" s="120"/>
      <c r="C363" s="120"/>
      <c r="D363" s="120"/>
      <c r="E363" s="16" t="s">
        <v>52</v>
      </c>
      <c r="F363" s="511" t="s">
        <v>53</v>
      </c>
      <c r="G363" s="512"/>
      <c r="H363" s="512"/>
      <c r="I363" s="512"/>
      <c r="J363" s="513"/>
      <c r="K363" s="386" t="s">
        <v>16</v>
      </c>
      <c r="L363" s="387">
        <v>2</v>
      </c>
      <c r="M363" s="170">
        <f>R315</f>
        <v>0</v>
      </c>
      <c r="N363" s="169">
        <f t="shared" si="58"/>
        <v>0</v>
      </c>
      <c r="O363" s="171">
        <v>1</v>
      </c>
      <c r="P363" s="221">
        <f t="shared" si="59"/>
        <v>2</v>
      </c>
      <c r="Q363" s="120"/>
      <c r="R363" s="120"/>
    </row>
    <row r="364" spans="1:19" ht="15.75" thickBot="1" x14ac:dyDescent="0.3">
      <c r="A364" s="131"/>
      <c r="B364" s="120"/>
      <c r="C364" s="120"/>
      <c r="D364" s="120"/>
      <c r="E364" s="42"/>
      <c r="F364" s="514"/>
      <c r="G364" s="515"/>
      <c r="H364" s="515"/>
      <c r="I364" s="515"/>
      <c r="J364" s="516"/>
      <c r="K364" s="390"/>
      <c r="L364" s="391"/>
      <c r="M364" s="392" t="s">
        <v>64</v>
      </c>
      <c r="N364" s="393">
        <f>SUM(N354:N363)</f>
        <v>25</v>
      </c>
      <c r="O364" s="392" t="s">
        <v>65</v>
      </c>
      <c r="P364" s="394">
        <f>SUM(P354:P363)</f>
        <v>37</v>
      </c>
      <c r="Q364" s="120"/>
      <c r="R364" s="120"/>
    </row>
    <row r="365" spans="1:19" ht="15.75" thickBot="1" x14ac:dyDescent="0.3">
      <c r="A365" s="143"/>
      <c r="B365" s="145"/>
      <c r="C365" s="145"/>
      <c r="D365" s="145"/>
      <c r="E365" s="145"/>
      <c r="F365" s="145"/>
      <c r="G365" s="145"/>
      <c r="H365" s="145"/>
      <c r="I365" s="145"/>
      <c r="J365" s="145"/>
      <c r="K365" s="395"/>
      <c r="L365" s="396"/>
      <c r="Q365" s="120"/>
      <c r="R365" s="120"/>
    </row>
    <row r="366" spans="1:19" x14ac:dyDescent="0.25">
      <c r="A366" s="120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Q366" s="120"/>
      <c r="R366" s="120"/>
    </row>
    <row r="367" spans="1:19" ht="15.75" thickBot="1" x14ac:dyDescent="0.3">
      <c r="A367" s="120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Q367" s="120"/>
      <c r="R367" s="120"/>
    </row>
    <row r="368" spans="1:19" ht="15.75" thickBot="1" x14ac:dyDescent="0.3">
      <c r="A368" s="120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456" t="s">
        <v>9</v>
      </c>
      <c r="M368" s="457"/>
      <c r="N368" s="457"/>
      <c r="O368" s="156" t="s">
        <v>10</v>
      </c>
      <c r="P368" s="156" t="s">
        <v>11</v>
      </c>
      <c r="Q368" s="156" t="s">
        <v>12</v>
      </c>
      <c r="R368" s="156" t="s">
        <v>77</v>
      </c>
      <c r="S368" s="156" t="s">
        <v>78</v>
      </c>
    </row>
    <row r="369" spans="1:19" x14ac:dyDescent="0.25">
      <c r="A369" s="120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397" t="s">
        <v>49</v>
      </c>
      <c r="M369" s="398">
        <v>7</v>
      </c>
      <c r="N369" s="164" t="str">
        <f>+IF(AND(M369&lt;7,M369&gt;0),"INACEPTABLE",IF(M369=0,"No Valor","ACEPTABLE"))</f>
        <v>ACEPTABLE</v>
      </c>
      <c r="O369" s="458">
        <f>(COUNTIF(N369:N373,"INACEPTABLE"))</f>
        <v>0</v>
      </c>
      <c r="P369" s="458" t="str">
        <f>+IF(O369=1,"PENALIZACIÓN 1",IF(O369&gt;1,"PENALIZACIÓN 1 + 2","ACEPTABLE"))</f>
        <v>ACEPTABLE</v>
      </c>
      <c r="Q369" s="461">
        <f>+IF(AND(M369&gt;0,M370&gt;0,M371&gt;0,M372&gt;0,M373&gt;0),5,IF(AND(M369&gt;0,M370&gt;0,M371&gt;0,M372&gt;0,M373=0),4,IF(AND(M369&gt;0,M370&gt;0,M371&gt;0,M372=0,M373=0),3,IF(AND(M369&gt;0,M370&gt;0,M371=0,M372=0,M373=0),2,IF(AND(M369&gt;0,M370=0,M371=0,M372=0,M373=0),1,0)))))</f>
        <v>0</v>
      </c>
      <c r="R369" s="464">
        <f>IF(AND(O369=0,Q369&gt;0),(SUM(M369:M373)/Q369),0)</f>
        <v>0</v>
      </c>
      <c r="S369" s="497" t="str">
        <f>+IF(R366="INACEPTABLE","PENALIZACIÓN","ACEPTABLE")</f>
        <v>ACEPTABLE</v>
      </c>
    </row>
    <row r="370" spans="1:19" x14ac:dyDescent="0.25">
      <c r="A370" s="120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397" t="s">
        <v>342</v>
      </c>
      <c r="M370" s="399">
        <v>8</v>
      </c>
      <c r="N370" s="164" t="str">
        <f>+IF(AND(M370&lt;7,M370&gt;0),"INACEPTABLE",IF(M370=0,"No Valor","ACEPTABLE"))</f>
        <v>ACEPTABLE</v>
      </c>
      <c r="O370" s="459"/>
      <c r="P370" s="459"/>
      <c r="Q370" s="462"/>
      <c r="R370" s="465"/>
      <c r="S370" s="498"/>
    </row>
    <row r="371" spans="1:19" x14ac:dyDescent="0.25">
      <c r="A371" s="120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397" t="s">
        <v>343</v>
      </c>
      <c r="M371" s="399">
        <f>$Q$402</f>
        <v>0</v>
      </c>
      <c r="N371" s="164" t="str">
        <f>+IF(AND(M371&lt;7,M371&gt;0),"INACEPTABLE",IF(M371=0,"No Valor","ACEPTABLE"))</f>
        <v>No Valor</v>
      </c>
      <c r="O371" s="459"/>
      <c r="P371" s="459"/>
      <c r="Q371" s="462"/>
      <c r="R371" s="465"/>
      <c r="S371" s="498"/>
    </row>
    <row r="372" spans="1:19" x14ac:dyDescent="0.25">
      <c r="A372" s="120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397" t="s">
        <v>344</v>
      </c>
      <c r="M372" s="399">
        <v>7</v>
      </c>
      <c r="N372" s="164" t="str">
        <f>+IF(AND(M372&lt;7,M372&gt;0),"INACEPTABLE",IF(M372=0,"No Valor","ACEPTABLE"))</f>
        <v>ACEPTABLE</v>
      </c>
      <c r="O372" s="459"/>
      <c r="P372" s="459"/>
      <c r="Q372" s="462"/>
      <c r="R372" s="465"/>
      <c r="S372" s="498"/>
    </row>
    <row r="373" spans="1:19" ht="15.75" thickBot="1" x14ac:dyDescent="0.3">
      <c r="A373" s="120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397" t="s">
        <v>345</v>
      </c>
      <c r="M373" s="400"/>
      <c r="N373" s="401" t="str">
        <f>+IF(AND(M373&lt;7,M373&gt;0),"INACEPTABLE",IF(M373=0,"No Valor","ACEPTABLE"))</f>
        <v>No Valor</v>
      </c>
      <c r="O373" s="460"/>
      <c r="P373" s="460"/>
      <c r="Q373" s="463"/>
      <c r="R373" s="466"/>
      <c r="S373" s="498"/>
    </row>
    <row r="374" spans="1:19" ht="15.75" thickBot="1" x14ac:dyDescent="0.3"/>
    <row r="375" spans="1:19" ht="18.75" thickBot="1" x14ac:dyDescent="0.4">
      <c r="A375" s="724" t="s">
        <v>346</v>
      </c>
      <c r="B375" s="725"/>
      <c r="C375" s="725"/>
      <c r="D375" s="725"/>
      <c r="E375" s="736"/>
      <c r="F375" s="725"/>
      <c r="G375" s="725"/>
      <c r="H375" s="725"/>
      <c r="I375" s="725"/>
      <c r="J375" s="726"/>
      <c r="K375" s="402" t="s">
        <v>3</v>
      </c>
      <c r="L375" s="403" t="s">
        <v>4</v>
      </c>
      <c r="M375" s="381" t="s">
        <v>3</v>
      </c>
      <c r="N375" s="381" t="s">
        <v>5</v>
      </c>
      <c r="O375" s="381" t="s">
        <v>6</v>
      </c>
      <c r="P375" s="382" t="s">
        <v>7</v>
      </c>
      <c r="Q375" s="491" t="s">
        <v>347</v>
      </c>
      <c r="R375" s="492"/>
    </row>
    <row r="376" spans="1:19" x14ac:dyDescent="0.25">
      <c r="A376" s="727"/>
      <c r="B376" s="728"/>
      <c r="C376" s="728"/>
      <c r="D376" s="728"/>
      <c r="E376" s="16" t="s">
        <v>92</v>
      </c>
      <c r="F376" s="17" t="s">
        <v>402</v>
      </c>
      <c r="G376" s="18"/>
      <c r="H376" s="19"/>
      <c r="I376" s="20"/>
      <c r="J376" s="783"/>
      <c r="K376" s="755" t="s">
        <v>16</v>
      </c>
      <c r="L376" s="405">
        <v>3</v>
      </c>
      <c r="M376" s="170">
        <f>R331</f>
        <v>0</v>
      </c>
      <c r="N376" s="171">
        <f>+L376*M376</f>
        <v>0</v>
      </c>
      <c r="O376" s="171">
        <v>1</v>
      </c>
      <c r="P376" s="221">
        <f>+L376*O376</f>
        <v>3</v>
      </c>
      <c r="Q376" s="199"/>
      <c r="R376" s="173"/>
    </row>
    <row r="377" spans="1:19" x14ac:dyDescent="0.25">
      <c r="A377" s="727"/>
      <c r="B377" s="728"/>
      <c r="C377" s="728"/>
      <c r="D377" s="728"/>
      <c r="E377" s="69" t="s">
        <v>93</v>
      </c>
      <c r="F377" s="36" t="s">
        <v>72</v>
      </c>
      <c r="G377" s="37"/>
      <c r="H377" s="37"/>
      <c r="I377" s="38"/>
      <c r="J377" s="648"/>
      <c r="K377" s="755" t="s">
        <v>16</v>
      </c>
      <c r="L377" s="405">
        <v>5</v>
      </c>
      <c r="M377" s="170">
        <f>R340</f>
        <v>1</v>
      </c>
      <c r="N377" s="171">
        <f>+L377*M377</f>
        <v>5</v>
      </c>
      <c r="O377" s="171">
        <v>1</v>
      </c>
      <c r="P377" s="221">
        <f>+L377*O377</f>
        <v>5</v>
      </c>
      <c r="Q377" s="199"/>
      <c r="R377" s="173"/>
    </row>
    <row r="378" spans="1:19" x14ac:dyDescent="0.25">
      <c r="A378" s="727"/>
      <c r="B378" s="728"/>
      <c r="C378" s="728"/>
      <c r="D378" s="728"/>
      <c r="E378" s="728"/>
      <c r="F378" s="728"/>
      <c r="G378" s="728"/>
      <c r="H378" s="728"/>
      <c r="I378" s="728"/>
      <c r="J378" s="729"/>
      <c r="Q378" s="199"/>
      <c r="R378" s="173"/>
    </row>
    <row r="379" spans="1:19" x14ac:dyDescent="0.25">
      <c r="A379" s="730"/>
      <c r="B379" s="728"/>
      <c r="C379" s="728"/>
      <c r="D379" s="728"/>
      <c r="E379" s="728"/>
      <c r="F379" s="728"/>
      <c r="G379" s="728"/>
      <c r="H379" s="728"/>
      <c r="I379" s="728"/>
      <c r="J379" s="729"/>
      <c r="Q379" s="199"/>
      <c r="R379" s="173"/>
    </row>
    <row r="380" spans="1:19" ht="18.75" x14ac:dyDescent="0.35">
      <c r="A380" s="730"/>
      <c r="B380" s="728"/>
      <c r="C380" s="728"/>
      <c r="D380" s="728"/>
      <c r="E380" s="740"/>
      <c r="F380" s="506"/>
      <c r="G380" s="507"/>
      <c r="H380" s="507"/>
      <c r="I380" s="508"/>
      <c r="J380" s="322"/>
      <c r="K380" s="391"/>
      <c r="L380" s="406"/>
      <c r="M380" s="407"/>
      <c r="N380" s="407"/>
      <c r="O380" s="407"/>
      <c r="P380" s="408"/>
      <c r="Q380" s="485" t="s">
        <v>348</v>
      </c>
      <c r="R380" s="496"/>
    </row>
    <row r="381" spans="1:19" x14ac:dyDescent="0.25">
      <c r="A381" s="730"/>
      <c r="B381" s="728"/>
      <c r="C381" s="728"/>
      <c r="D381" s="728"/>
      <c r="E381" s="740"/>
      <c r="F381" s="741"/>
      <c r="G381" s="742"/>
      <c r="H381" s="743"/>
      <c r="I381" s="744"/>
      <c r="J381" s="322"/>
      <c r="K381" s="391"/>
      <c r="L381" s="406"/>
      <c r="M381" s="407"/>
      <c r="N381" s="407"/>
      <c r="O381" s="407"/>
      <c r="P381" s="408"/>
      <c r="Q381" s="409">
        <f>+N382/P382*10</f>
        <v>6.25</v>
      </c>
      <c r="R381" s="410" t="str">
        <f>+IF(Q381&lt;7,"INACEPTABLE","ACEPTABLE")</f>
        <v>INACEPTABLE</v>
      </c>
    </row>
    <row r="382" spans="1:19" ht="15.75" thickBot="1" x14ac:dyDescent="0.3">
      <c r="A382" s="731"/>
      <c r="B382" s="732"/>
      <c r="C382" s="732"/>
      <c r="D382" s="732"/>
      <c r="E382" s="732"/>
      <c r="F382" s="737"/>
      <c r="G382" s="732"/>
      <c r="H382" s="732"/>
      <c r="I382" s="732"/>
      <c r="J382" s="733"/>
      <c r="K382" s="145"/>
      <c r="L382" s="411"/>
      <c r="M382" s="392" t="s">
        <v>64</v>
      </c>
      <c r="N382" s="393">
        <f>SUM(N376:N377)</f>
        <v>5</v>
      </c>
      <c r="O382" s="392" t="s">
        <v>65</v>
      </c>
      <c r="P382" s="394">
        <f>SUM(P376:P377)</f>
        <v>8</v>
      </c>
      <c r="Q382" s="411"/>
      <c r="R382" s="412"/>
    </row>
    <row r="383" spans="1:19" ht="15.75" thickBot="1" x14ac:dyDescent="0.3">
      <c r="A383" s="120"/>
      <c r="B383" s="120"/>
      <c r="C383" s="120"/>
      <c r="D383" s="120"/>
      <c r="E383" s="120"/>
      <c r="F383" s="151"/>
      <c r="G383" s="120"/>
      <c r="H383" s="120"/>
      <c r="I383" s="120"/>
      <c r="J383" s="120"/>
      <c r="K383" s="120"/>
      <c r="L383" s="120"/>
      <c r="M383" s="413"/>
      <c r="N383" s="414"/>
      <c r="O383" s="413"/>
      <c r="P383" s="414"/>
      <c r="Q383" s="120"/>
      <c r="R383" s="120"/>
    </row>
    <row r="384" spans="1:19" ht="15.75" thickBot="1" x14ac:dyDescent="0.3">
      <c r="A384" s="120"/>
      <c r="B384" s="120"/>
      <c r="C384" s="120"/>
      <c r="D384" s="120"/>
      <c r="E384" s="120"/>
      <c r="F384" s="151"/>
      <c r="G384" s="120"/>
      <c r="H384" s="120"/>
      <c r="I384" s="120"/>
      <c r="J384" s="120"/>
      <c r="K384" s="120"/>
      <c r="L384" s="456" t="s">
        <v>9</v>
      </c>
      <c r="M384" s="457"/>
      <c r="N384" s="457"/>
      <c r="O384" s="156" t="s">
        <v>10</v>
      </c>
      <c r="P384" s="156" t="s">
        <v>11</v>
      </c>
      <c r="Q384" s="156" t="s">
        <v>12</v>
      </c>
      <c r="R384" s="156" t="s">
        <v>77</v>
      </c>
      <c r="S384" s="156" t="s">
        <v>78</v>
      </c>
    </row>
    <row r="385" spans="1:19" x14ac:dyDescent="0.25">
      <c r="A385" s="120"/>
      <c r="B385" s="120"/>
      <c r="C385" s="120"/>
      <c r="D385" s="120"/>
      <c r="E385" s="120"/>
      <c r="F385" s="151"/>
      <c r="G385" s="120"/>
      <c r="H385" s="120"/>
      <c r="I385" s="120"/>
      <c r="J385" s="120"/>
      <c r="K385" s="120"/>
      <c r="L385" s="397" t="s">
        <v>74</v>
      </c>
      <c r="M385" s="398">
        <v>7</v>
      </c>
      <c r="N385" s="164" t="str">
        <f>+IF(AND(M385&lt;7,M385&gt;0),"INACEPTABLE",IF(M385=0,"No Valor","ACEPTABLE"))</f>
        <v>ACEPTABLE</v>
      </c>
      <c r="O385" s="458">
        <f>(COUNTIF(N385:N389,"INACEPTABLE"))</f>
        <v>0</v>
      </c>
      <c r="P385" s="458" t="str">
        <f>+IF(O385=1,"PENALIZACIÓN 1",IF(O385&gt;1,"PENALIZACIÓN 1 + 2","ACEPTABLE"))</f>
        <v>ACEPTABLE</v>
      </c>
      <c r="Q385" s="461">
        <f>+IF(AND(M385&gt;0,M386&gt;0,M387&gt;0,M388&gt;0,M389&gt;0),5,IF(AND(M385&gt;0,M386&gt;0,M387&gt;0,M388&gt;0,M389=0),4,IF(AND(M385&gt;0,M386&gt;0,M387&gt;0,M388=0,M389=0),3,IF(AND(M385&gt;0,M386&gt;0,M387=0,M388=0,M389=0),2,IF(AND(M385&gt;0,M386=0,M387=0,M388=0,M389=0),1,0)))))</f>
        <v>0</v>
      </c>
      <c r="R385" s="464">
        <f>IF(AND(O385=0,Q385&gt;0),(SUM(M385:M389)/Q385),0)</f>
        <v>0</v>
      </c>
      <c r="S385" s="497" t="str">
        <f>+IF(R382="INACEPTABLE","PENALIZACIÓN","ACEPTABLE")</f>
        <v>ACEPTABLE</v>
      </c>
    </row>
    <row r="386" spans="1:19" x14ac:dyDescent="0.25">
      <c r="A386" s="120"/>
      <c r="B386" s="120"/>
      <c r="C386" s="120"/>
      <c r="D386" s="120"/>
      <c r="E386" s="120"/>
      <c r="F386" s="151"/>
      <c r="G386" s="120"/>
      <c r="H386" s="120"/>
      <c r="I386" s="120"/>
      <c r="J386" s="120"/>
      <c r="K386" s="120"/>
      <c r="L386" s="397" t="s">
        <v>349</v>
      </c>
      <c r="M386" s="399">
        <v>8</v>
      </c>
      <c r="N386" s="164" t="str">
        <f>+IF(AND(M386&lt;7,M386&gt;0),"INACEPTABLE",IF(M386=0,"No Valor","ACEPTABLE"))</f>
        <v>ACEPTABLE</v>
      </c>
      <c r="O386" s="459"/>
      <c r="P386" s="459"/>
      <c r="Q386" s="462"/>
      <c r="R386" s="465"/>
      <c r="S386" s="498"/>
    </row>
    <row r="387" spans="1:19" x14ac:dyDescent="0.25">
      <c r="A387" s="120"/>
      <c r="B387" s="120"/>
      <c r="C387" s="120"/>
      <c r="D387" s="120"/>
      <c r="E387" s="120"/>
      <c r="F387" s="151"/>
      <c r="G387" s="120"/>
      <c r="H387" s="120"/>
      <c r="I387" s="120"/>
      <c r="J387" s="120"/>
      <c r="K387" s="120"/>
      <c r="L387" s="397" t="s">
        <v>350</v>
      </c>
      <c r="M387" s="399">
        <f>$Q$402</f>
        <v>0</v>
      </c>
      <c r="N387" s="164" t="str">
        <f>+IF(AND(M387&lt;7,M387&gt;0),"INACEPTABLE",IF(M387=0,"No Valor","ACEPTABLE"))</f>
        <v>No Valor</v>
      </c>
      <c r="O387" s="459"/>
      <c r="P387" s="459"/>
      <c r="Q387" s="462"/>
      <c r="R387" s="465"/>
      <c r="S387" s="498"/>
    </row>
    <row r="388" spans="1:19" x14ac:dyDescent="0.25">
      <c r="A388" s="120"/>
      <c r="B388" s="120"/>
      <c r="C388" s="120"/>
      <c r="D388" s="120"/>
      <c r="E388" s="120"/>
      <c r="F388" s="151"/>
      <c r="G388" s="120"/>
      <c r="H388" s="120"/>
      <c r="I388" s="120"/>
      <c r="J388" s="120"/>
      <c r="K388" s="120"/>
      <c r="L388" s="397" t="s">
        <v>351</v>
      </c>
      <c r="M388" s="399">
        <v>7</v>
      </c>
      <c r="N388" s="164" t="str">
        <f>+IF(AND(M388&lt;7,M388&gt;0),"INACEPTABLE",IF(M388=0,"No Valor","ACEPTABLE"))</f>
        <v>ACEPTABLE</v>
      </c>
      <c r="O388" s="459"/>
      <c r="P388" s="459"/>
      <c r="Q388" s="462"/>
      <c r="R388" s="465"/>
      <c r="S388" s="498"/>
    </row>
    <row r="389" spans="1:19" ht="15.75" thickBot="1" x14ac:dyDescent="0.3">
      <c r="A389" s="120"/>
      <c r="B389" s="120"/>
      <c r="C389" s="120"/>
      <c r="D389" s="120"/>
      <c r="E389" s="120"/>
      <c r="F389" s="151"/>
      <c r="G389" s="120"/>
      <c r="H389" s="120"/>
      <c r="I389" s="120"/>
      <c r="J389" s="120"/>
      <c r="K389" s="120"/>
      <c r="L389" s="397" t="s">
        <v>352</v>
      </c>
      <c r="M389" s="400"/>
      <c r="N389" s="401" t="str">
        <f>+IF(AND(M389&lt;7,M389&gt;0),"INACEPTABLE",IF(M389=0,"No Valor","ACEPTABLE"))</f>
        <v>No Valor</v>
      </c>
      <c r="O389" s="460"/>
      <c r="P389" s="460"/>
      <c r="Q389" s="463"/>
      <c r="R389" s="466"/>
      <c r="S389" s="498"/>
    </row>
    <row r="390" spans="1:19" ht="15.75" thickBot="1" x14ac:dyDescent="0.3">
      <c r="M390" t="s">
        <v>353</v>
      </c>
    </row>
    <row r="391" spans="1:19" ht="15.75" thickBot="1" x14ac:dyDescent="0.3">
      <c r="A391" s="724" t="s">
        <v>75</v>
      </c>
      <c r="B391" s="725"/>
      <c r="C391" s="725"/>
      <c r="D391" s="725"/>
      <c r="E391" s="736"/>
      <c r="F391" s="725"/>
      <c r="G391" s="725"/>
      <c r="H391" s="725"/>
      <c r="I391" s="725"/>
      <c r="J391" s="726"/>
      <c r="K391" s="415" t="s">
        <v>3</v>
      </c>
      <c r="L391" s="403" t="s">
        <v>4</v>
      </c>
      <c r="M391" s="381" t="s">
        <v>3</v>
      </c>
      <c r="N391" s="381" t="s">
        <v>5</v>
      </c>
      <c r="O391" s="381" t="s">
        <v>6</v>
      </c>
      <c r="P391" s="382" t="s">
        <v>7</v>
      </c>
      <c r="Q391" s="491" t="s">
        <v>77</v>
      </c>
      <c r="R391" s="492"/>
    </row>
    <row r="392" spans="1:19" x14ac:dyDescent="0.25">
      <c r="A392" s="727"/>
      <c r="B392" s="728"/>
      <c r="C392" s="728"/>
      <c r="D392" s="728"/>
      <c r="E392" s="70"/>
      <c r="F392" s="500"/>
      <c r="G392" s="501"/>
      <c r="H392" s="501"/>
      <c r="I392" s="501"/>
      <c r="J392" s="529"/>
      <c r="K392" s="781"/>
      <c r="L392" s="416"/>
      <c r="M392" s="163"/>
      <c r="N392" s="164"/>
      <c r="O392" s="164"/>
      <c r="P392" s="220"/>
      <c r="Q392" s="199"/>
      <c r="R392" s="173"/>
    </row>
    <row r="393" spans="1:19" x14ac:dyDescent="0.25">
      <c r="A393" s="727"/>
      <c r="B393" s="728"/>
      <c r="C393" s="728"/>
      <c r="D393" s="728"/>
      <c r="E393" s="69" t="s">
        <v>354</v>
      </c>
      <c r="F393" s="503" t="s">
        <v>79</v>
      </c>
      <c r="G393" s="504"/>
      <c r="H393" s="504"/>
      <c r="I393" s="505"/>
      <c r="J393" s="648"/>
      <c r="K393" s="781" t="s">
        <v>16</v>
      </c>
      <c r="L393" s="405">
        <v>5</v>
      </c>
      <c r="M393" s="170">
        <f>R349</f>
        <v>1</v>
      </c>
      <c r="N393" s="171">
        <f t="shared" ref="N393" si="60">+L393*M393</f>
        <v>5</v>
      </c>
      <c r="O393" s="171">
        <v>1</v>
      </c>
      <c r="P393" s="221">
        <f t="shared" ref="P393" si="61">+L393*O393</f>
        <v>5</v>
      </c>
      <c r="Q393" s="199"/>
      <c r="R393" s="173"/>
    </row>
    <row r="394" spans="1:19" x14ac:dyDescent="0.25">
      <c r="A394" s="727"/>
      <c r="B394" s="728"/>
      <c r="C394" s="728"/>
      <c r="D394" s="728"/>
      <c r="E394" s="740"/>
      <c r="F394" s="741"/>
      <c r="G394" s="742"/>
      <c r="H394" s="743"/>
      <c r="I394" s="744"/>
      <c r="J394" s="322"/>
      <c r="K394" s="782"/>
      <c r="L394" s="406"/>
      <c r="M394" s="417"/>
      <c r="N394" s="417"/>
      <c r="O394" s="417"/>
      <c r="P394" s="418"/>
      <c r="Q394" s="509" t="s">
        <v>77</v>
      </c>
      <c r="R394" s="510"/>
    </row>
    <row r="395" spans="1:19" ht="15.75" thickBot="1" x14ac:dyDescent="0.3">
      <c r="A395" s="731"/>
      <c r="B395" s="732"/>
      <c r="C395" s="732"/>
      <c r="D395" s="732"/>
      <c r="E395" s="732"/>
      <c r="F395" s="748"/>
      <c r="G395" s="732"/>
      <c r="H395" s="732"/>
      <c r="I395" s="732"/>
      <c r="J395" s="733"/>
      <c r="K395" s="412"/>
      <c r="L395" s="411"/>
      <c r="M395" s="392" t="s">
        <v>64</v>
      </c>
      <c r="N395" s="393">
        <f>SUM(N393:N394)</f>
        <v>5</v>
      </c>
      <c r="O395" s="392" t="s">
        <v>65</v>
      </c>
      <c r="P395" s="394">
        <f>SUM(P392:P394)</f>
        <v>5</v>
      </c>
      <c r="Q395" s="208">
        <f>+N395/P395*10</f>
        <v>10</v>
      </c>
      <c r="R395" s="178" t="str">
        <f>+IF(Q395&lt;7,"INACEPTABLE","ACEPTABLE")</f>
        <v>ACEPTABLE</v>
      </c>
    </row>
    <row r="396" spans="1:19" ht="15.75" thickBot="1" x14ac:dyDescent="0.3"/>
    <row r="397" spans="1:19" ht="15.75" thickBot="1" x14ac:dyDescent="0.3">
      <c r="L397" s="456" t="s">
        <v>9</v>
      </c>
      <c r="M397" s="457"/>
      <c r="N397" s="457"/>
      <c r="O397" s="156" t="s">
        <v>10</v>
      </c>
      <c r="P397" s="156" t="s">
        <v>11</v>
      </c>
      <c r="Q397" s="156" t="s">
        <v>12</v>
      </c>
      <c r="R397" s="156" t="s">
        <v>77</v>
      </c>
      <c r="S397" s="156" t="s">
        <v>78</v>
      </c>
    </row>
    <row r="398" spans="1:19" x14ac:dyDescent="0.25">
      <c r="L398" s="397" t="s">
        <v>355</v>
      </c>
      <c r="M398" s="398">
        <v>7</v>
      </c>
      <c r="N398" s="164" t="str">
        <f>+IF(AND(M398&lt;7,M398&gt;0),"INACEPTABLE",IF(M398=0,"No Valor","ACEPTABLE"))</f>
        <v>ACEPTABLE</v>
      </c>
      <c r="O398" s="458">
        <f>(COUNTIF(N398:N402,"INACEPTABLE"))</f>
        <v>0</v>
      </c>
      <c r="P398" s="458" t="str">
        <f>+IF(O398=1,"PENALIZACIÓN 1",IF(O398&gt;1,"PENALIZACIÓN 1 + 2","ACEPTABLE"))</f>
        <v>ACEPTABLE</v>
      </c>
      <c r="Q398" s="461">
        <f>+IF(AND(M398&gt;0,M399&gt;0,M400&gt;0,M401&gt;0,M402&gt;0),5,IF(AND(M398&gt;0,M399&gt;0,M400&gt;0,M401&gt;0,M402=0),4,IF(AND(M398&gt;0,M399&gt;0,M400&gt;0,M401=0,M402=0),3,IF(AND(M398&gt;0,M399&gt;0,M400=0,M401=0,M402=0),2,IF(AND(M398&gt;0,M399=0,M400=0,M401=0,M402=0),1,0)))))</f>
        <v>0</v>
      </c>
      <c r="R398" s="464">
        <f>IF(AND(O398=0,Q398&gt;0),(SUM(M398:M402)/Q398),0)</f>
        <v>0</v>
      </c>
      <c r="S398" s="497" t="str">
        <f>+IF(R395="INACEPTABLE","PENALIZACIÓN","ACEPTABLE")</f>
        <v>ACEPTABLE</v>
      </c>
    </row>
    <row r="399" spans="1:19" x14ac:dyDescent="0.25">
      <c r="L399" s="419" t="s">
        <v>356</v>
      </c>
      <c r="M399" s="399">
        <v>8</v>
      </c>
      <c r="N399" s="164" t="str">
        <f>+IF(AND(M399&lt;7,M399&gt;0),"INACEPTABLE",IF(M399=0,"No Valor","ACEPTABLE"))</f>
        <v>ACEPTABLE</v>
      </c>
      <c r="O399" s="459"/>
      <c r="P399" s="459"/>
      <c r="Q399" s="462"/>
      <c r="R399" s="465"/>
      <c r="S399" s="498"/>
    </row>
    <row r="400" spans="1:19" x14ac:dyDescent="0.25">
      <c r="L400" s="420" t="s">
        <v>357</v>
      </c>
      <c r="M400" s="399">
        <f>$Q$402</f>
        <v>0</v>
      </c>
      <c r="N400" s="164" t="str">
        <f>+IF(AND(M400&lt;7,M400&gt;0),"INACEPTABLE",IF(M400=0,"No Valor","ACEPTABLE"))</f>
        <v>No Valor</v>
      </c>
      <c r="O400" s="459"/>
      <c r="P400" s="459"/>
      <c r="Q400" s="462"/>
      <c r="R400" s="465"/>
      <c r="S400" s="498"/>
    </row>
    <row r="401" spans="1:19" x14ac:dyDescent="0.25">
      <c r="L401" s="419" t="s">
        <v>358</v>
      </c>
      <c r="M401" s="399">
        <v>7</v>
      </c>
      <c r="N401" s="164" t="str">
        <f>+IF(AND(M401&lt;7,M401&gt;0),"INACEPTABLE",IF(M401=0,"No Valor","ACEPTABLE"))</f>
        <v>ACEPTABLE</v>
      </c>
      <c r="O401" s="459"/>
      <c r="P401" s="459"/>
      <c r="Q401" s="462"/>
      <c r="R401" s="465"/>
      <c r="S401" s="498"/>
    </row>
    <row r="402" spans="1:19" ht="15.75" thickBot="1" x14ac:dyDescent="0.3">
      <c r="L402" s="421" t="s">
        <v>359</v>
      </c>
      <c r="M402" s="400"/>
      <c r="N402" s="401" t="str">
        <f>+IF(AND(M402&lt;7,M402&gt;0),"INACEPTABLE",IF(M402=0,"No Valor","ACEPTABLE"))</f>
        <v>No Valor</v>
      </c>
      <c r="O402" s="460"/>
      <c r="P402" s="460"/>
      <c r="Q402" s="463"/>
      <c r="R402" s="466"/>
      <c r="S402" s="498"/>
    </row>
    <row r="403" spans="1:19" x14ac:dyDescent="0.25">
      <c r="M403" t="s">
        <v>353</v>
      </c>
    </row>
    <row r="404" spans="1:19" ht="15.75" thickBot="1" x14ac:dyDescent="0.3"/>
    <row r="405" spans="1:19" ht="15.75" thickBot="1" x14ac:dyDescent="0.3">
      <c r="A405" s="724" t="s">
        <v>360</v>
      </c>
      <c r="B405" s="725"/>
      <c r="C405" s="725"/>
      <c r="D405" s="725"/>
      <c r="E405" s="736"/>
      <c r="F405" s="734"/>
      <c r="G405" s="725"/>
      <c r="H405" s="725"/>
      <c r="I405" s="725"/>
      <c r="J405" s="726"/>
      <c r="K405" s="415" t="s">
        <v>3</v>
      </c>
      <c r="L405" s="403" t="s">
        <v>4</v>
      </c>
      <c r="M405" s="381" t="s">
        <v>3</v>
      </c>
      <c r="N405" s="381" t="s">
        <v>5</v>
      </c>
      <c r="O405" s="381" t="s">
        <v>6</v>
      </c>
      <c r="P405" s="382" t="s">
        <v>7</v>
      </c>
      <c r="Q405" s="491" t="s">
        <v>361</v>
      </c>
      <c r="R405" s="499"/>
    </row>
    <row r="406" spans="1:19" x14ac:dyDescent="0.25">
      <c r="A406" s="730"/>
      <c r="B406" s="728"/>
      <c r="C406" s="728"/>
      <c r="D406" s="728"/>
      <c r="E406" s="16" t="s">
        <v>362</v>
      </c>
      <c r="F406" s="500" t="s">
        <v>82</v>
      </c>
      <c r="G406" s="501"/>
      <c r="H406" s="501"/>
      <c r="I406" s="501"/>
      <c r="J406" s="529"/>
      <c r="K406" s="781" t="s">
        <v>16</v>
      </c>
      <c r="L406" s="416">
        <v>2</v>
      </c>
      <c r="M406" s="163">
        <v>1</v>
      </c>
      <c r="N406" s="164">
        <f>+L406*M406</f>
        <v>2</v>
      </c>
      <c r="O406" s="164">
        <v>1</v>
      </c>
      <c r="P406" s="220">
        <f>+L406*O406</f>
        <v>2</v>
      </c>
      <c r="Q406" s="120"/>
      <c r="R406" s="121"/>
    </row>
    <row r="407" spans="1:19" x14ac:dyDescent="0.25">
      <c r="A407" s="730"/>
      <c r="B407" s="728"/>
      <c r="C407" s="728"/>
      <c r="D407" s="728"/>
      <c r="E407" s="69" t="s">
        <v>363</v>
      </c>
      <c r="F407" s="503" t="s">
        <v>83</v>
      </c>
      <c r="G407" s="504"/>
      <c r="H407" s="504"/>
      <c r="I407" s="505"/>
      <c r="J407" s="648"/>
      <c r="K407" s="781" t="s">
        <v>16</v>
      </c>
      <c r="L407" s="405">
        <v>5</v>
      </c>
      <c r="M407" s="170">
        <v>0</v>
      </c>
      <c r="N407" s="171">
        <f t="shared" ref="N407" si="62">+L407*M407</f>
        <v>0</v>
      </c>
      <c r="O407" s="171">
        <v>1</v>
      </c>
      <c r="P407" s="221">
        <f t="shared" ref="P407" si="63">+L407*O407</f>
        <v>5</v>
      </c>
      <c r="Q407" s="199"/>
      <c r="R407" s="173"/>
    </row>
    <row r="408" spans="1:19" x14ac:dyDescent="0.25">
      <c r="A408" s="730"/>
      <c r="B408" s="728"/>
      <c r="C408" s="728"/>
      <c r="D408" s="728"/>
      <c r="E408" s="70" t="s">
        <v>387</v>
      </c>
      <c r="F408" s="500" t="s">
        <v>73</v>
      </c>
      <c r="G408" s="501"/>
      <c r="H408" s="501"/>
      <c r="I408" s="501"/>
      <c r="J408" s="529"/>
      <c r="K408" s="755" t="s">
        <v>16</v>
      </c>
      <c r="L408" s="405">
        <v>3</v>
      </c>
      <c r="M408" s="170">
        <v>1</v>
      </c>
      <c r="N408" s="171">
        <f>+L408*M408</f>
        <v>3</v>
      </c>
      <c r="O408" s="171">
        <v>1</v>
      </c>
      <c r="P408" s="221">
        <f>+L408*O408</f>
        <v>3</v>
      </c>
      <c r="Q408" s="199"/>
      <c r="R408" s="173"/>
    </row>
    <row r="409" spans="1:19" x14ac:dyDescent="0.25">
      <c r="A409" s="730"/>
      <c r="B409" s="728"/>
      <c r="C409" s="728"/>
      <c r="D409" s="728"/>
      <c r="E409" s="740"/>
      <c r="F409" s="506"/>
      <c r="G409" s="507"/>
      <c r="H409" s="507"/>
      <c r="I409" s="508"/>
      <c r="J409" s="322"/>
      <c r="K409" s="782"/>
      <c r="L409" s="406"/>
      <c r="M409" s="407"/>
      <c r="N409" s="407"/>
      <c r="O409" s="407"/>
      <c r="P409" s="408"/>
      <c r="Q409" s="485" t="s">
        <v>361</v>
      </c>
      <c r="R409" s="496"/>
    </row>
    <row r="410" spans="1:19" ht="15.75" thickBot="1" x14ac:dyDescent="0.3">
      <c r="A410" s="731"/>
      <c r="B410" s="732"/>
      <c r="C410" s="732"/>
      <c r="D410" s="732"/>
      <c r="E410" s="732"/>
      <c r="F410" s="732"/>
      <c r="G410" s="732"/>
      <c r="H410" s="732"/>
      <c r="I410" s="732"/>
      <c r="J410" s="733"/>
      <c r="K410" s="145"/>
      <c r="L410" s="145"/>
      <c r="M410" s="392" t="s">
        <v>64</v>
      </c>
      <c r="N410" s="393">
        <f>SUM(N406:N408)</f>
        <v>5</v>
      </c>
      <c r="O410" s="392" t="s">
        <v>65</v>
      </c>
      <c r="P410" s="394">
        <f>SUM(P406:P409)</f>
        <v>10</v>
      </c>
      <c r="Q410" s="208">
        <f>+N410/P410*10</f>
        <v>5</v>
      </c>
      <c r="R410" s="178" t="str">
        <f>+IF(Q410&lt;7,"INACEPTABLE","ACEPTABLE")</f>
        <v>INACEPTABLE</v>
      </c>
    </row>
    <row r="411" spans="1:19" ht="15.75" thickBot="1" x14ac:dyDescent="0.3"/>
    <row r="412" spans="1:19" ht="15.75" thickBot="1" x14ac:dyDescent="0.3">
      <c r="L412" s="456" t="s">
        <v>9</v>
      </c>
      <c r="M412" s="457"/>
      <c r="N412" s="457"/>
      <c r="O412" s="156" t="s">
        <v>10</v>
      </c>
      <c r="P412" s="156" t="s">
        <v>11</v>
      </c>
      <c r="Q412" s="156" t="s">
        <v>12</v>
      </c>
      <c r="R412" s="156" t="s">
        <v>361</v>
      </c>
      <c r="S412" s="156" t="s">
        <v>78</v>
      </c>
    </row>
    <row r="413" spans="1:19" ht="15" customHeight="1" x14ac:dyDescent="0.25">
      <c r="L413" s="397" t="s">
        <v>364</v>
      </c>
      <c r="M413" s="398">
        <v>7</v>
      </c>
      <c r="N413" s="164" t="str">
        <f>+IF(AND(M413&lt;7,M413&gt;0),"INACEPTABLE",IF(M413=0,"No Valor","ACEPTABLE"))</f>
        <v>ACEPTABLE</v>
      </c>
      <c r="O413" s="458">
        <f>(COUNTIF(N413:N417,"INACEPTABLE"))</f>
        <v>0</v>
      </c>
      <c r="P413" s="458" t="str">
        <f>+IF(O413=1,"PENALIZACIÓN 1",IF(O413&gt;1,"PENALIZACIÓN 1 + 2","ACEPTABLE"))</f>
        <v>ACEPTABLE</v>
      </c>
      <c r="Q413" s="461">
        <f>+IF(AND(M413&gt;0,M414&gt;0,M415&gt;0,M416&gt;0,M417&gt;0),5,IF(AND(M413&gt;0,M414&gt;0,M415&gt;0,M416&gt;0,M417=0),4,IF(AND(M413&gt;0,M414&gt;0,M415&gt;0,M416=0,M417=0),3,IF(AND(M413&gt;0,M414&gt;0,M415=0,M416=0,M417=0),2,IF(AND(M413&gt;0,M414=0,M415=0,M416=0,M417=0),1,0)))))</f>
        <v>0</v>
      </c>
      <c r="R413" s="464">
        <f>IF(AND(O413=0,Q413&gt;0),(SUM(M413:M417)/Q413),0)</f>
        <v>0</v>
      </c>
      <c r="S413" s="497" t="str">
        <f>+IF(R410="INACEPTABLE","PENALIZACIÓN","ACEPTABLE")</f>
        <v>PENALIZACIÓN</v>
      </c>
    </row>
    <row r="414" spans="1:19" x14ac:dyDescent="0.25">
      <c r="L414" s="419" t="s">
        <v>365</v>
      </c>
      <c r="M414" s="399">
        <v>8</v>
      </c>
      <c r="N414" s="164" t="str">
        <f>+IF(AND(M414&lt;7,M414&gt;0),"INACEPTABLE",IF(M414=0,"No Valor","ACEPTABLE"))</f>
        <v>ACEPTABLE</v>
      </c>
      <c r="O414" s="459"/>
      <c r="P414" s="459"/>
      <c r="Q414" s="462"/>
      <c r="R414" s="465"/>
      <c r="S414" s="498"/>
    </row>
    <row r="415" spans="1:19" x14ac:dyDescent="0.25">
      <c r="L415" s="420" t="s">
        <v>366</v>
      </c>
      <c r="M415" s="399">
        <f>$Q$402</f>
        <v>0</v>
      </c>
      <c r="N415" s="164" t="str">
        <f>+IF(AND(M415&lt;7,M415&gt;0),"INACEPTABLE",IF(M415=0,"No Valor","ACEPTABLE"))</f>
        <v>No Valor</v>
      </c>
      <c r="O415" s="459"/>
      <c r="P415" s="459"/>
      <c r="Q415" s="462"/>
      <c r="R415" s="465"/>
      <c r="S415" s="498"/>
    </row>
    <row r="416" spans="1:19" x14ac:dyDescent="0.25">
      <c r="L416" s="419" t="s">
        <v>367</v>
      </c>
      <c r="M416" s="399">
        <v>7</v>
      </c>
      <c r="N416" s="164" t="str">
        <f>+IF(AND(M416&lt;7,M416&gt;0),"INACEPTABLE",IF(M416=0,"No Valor","ACEPTABLE"))</f>
        <v>ACEPTABLE</v>
      </c>
      <c r="O416" s="459"/>
      <c r="P416" s="459"/>
      <c r="Q416" s="462"/>
      <c r="R416" s="465"/>
      <c r="S416" s="498"/>
    </row>
    <row r="417" spans="1:19" ht="15.75" thickBot="1" x14ac:dyDescent="0.3">
      <c r="L417" s="421" t="s">
        <v>368</v>
      </c>
      <c r="M417" s="400"/>
      <c r="N417" s="401" t="str">
        <f>+IF(AND(M417&lt;7,M417&gt;0),"INACEPTABLE",IF(M417=0,"No Valor","ACEPTABLE"))</f>
        <v>No Valor</v>
      </c>
      <c r="O417" s="460"/>
      <c r="P417" s="460"/>
      <c r="Q417" s="463"/>
      <c r="R417" s="466"/>
      <c r="S417" s="498"/>
    </row>
    <row r="418" spans="1:19" ht="15.75" thickBot="1" x14ac:dyDescent="0.3">
      <c r="M418" t="s">
        <v>353</v>
      </c>
    </row>
    <row r="419" spans="1:19" ht="15.75" thickBot="1" x14ac:dyDescent="0.3">
      <c r="A419" s="747" t="s">
        <v>106</v>
      </c>
      <c r="B419" s="725"/>
      <c r="C419" s="725"/>
      <c r="D419" s="725"/>
      <c r="E419" s="725"/>
      <c r="F419" s="725"/>
      <c r="G419" s="725"/>
      <c r="H419" s="725"/>
      <c r="I419" s="725"/>
      <c r="J419" s="726"/>
      <c r="K419" s="153" t="s">
        <v>3</v>
      </c>
      <c r="L419" s="154" t="s">
        <v>4</v>
      </c>
      <c r="M419" s="154" t="s">
        <v>3</v>
      </c>
      <c r="N419" s="154" t="s">
        <v>5</v>
      </c>
      <c r="O419" s="154" t="s">
        <v>6</v>
      </c>
      <c r="P419" s="422" t="s">
        <v>7</v>
      </c>
      <c r="Q419" s="491" t="s">
        <v>107</v>
      </c>
      <c r="R419" s="492"/>
      <c r="S419" s="156" t="s">
        <v>78</v>
      </c>
    </row>
    <row r="420" spans="1:19" x14ac:dyDescent="0.25">
      <c r="A420" s="730"/>
      <c r="B420" s="728"/>
      <c r="C420" s="728"/>
      <c r="D420" s="728"/>
      <c r="E420" s="752" t="s">
        <v>108</v>
      </c>
      <c r="F420" s="745" t="s">
        <v>109</v>
      </c>
      <c r="G420" s="746"/>
      <c r="H420" s="746"/>
      <c r="I420" s="746"/>
      <c r="J420" s="784"/>
      <c r="K420" s="161" t="s">
        <v>16</v>
      </c>
      <c r="L420" s="162">
        <v>5</v>
      </c>
      <c r="M420" s="163">
        <v>1</v>
      </c>
      <c r="N420" s="164">
        <f>+L420*M420</f>
        <v>5</v>
      </c>
      <c r="O420" s="164">
        <v>1</v>
      </c>
      <c r="P420" s="423">
        <f>+L420*O420</f>
        <v>5</v>
      </c>
      <c r="Q420" s="199"/>
      <c r="R420" s="173"/>
      <c r="S420" s="493" t="str">
        <f>+IF(R423="INACEPTABLE","PENALIZACIÓN","ACEPTABLE")</f>
        <v>ACEPTABLE</v>
      </c>
    </row>
    <row r="421" spans="1:19" x14ac:dyDescent="0.25">
      <c r="A421" s="735"/>
      <c r="B421" s="728"/>
      <c r="C421" s="728"/>
      <c r="D421" s="728"/>
      <c r="E421" s="753" t="s">
        <v>110</v>
      </c>
      <c r="F421" s="489" t="s">
        <v>111</v>
      </c>
      <c r="G421" s="489"/>
      <c r="H421" s="489"/>
      <c r="I421" s="489"/>
      <c r="J421" s="785"/>
      <c r="K421" s="161" t="s">
        <v>16</v>
      </c>
      <c r="L421" s="169">
        <v>3</v>
      </c>
      <c r="M421" s="170">
        <v>0</v>
      </c>
      <c r="N421" s="171">
        <f t="shared" ref="N421:N422" si="64">+L421*M421</f>
        <v>0</v>
      </c>
      <c r="O421" s="171">
        <v>1</v>
      </c>
      <c r="P421" s="404">
        <f t="shared" ref="P421:P422" si="65">+L421*O421</f>
        <v>3</v>
      </c>
      <c r="Q421" s="199"/>
      <c r="R421" s="173"/>
      <c r="S421" s="494"/>
    </row>
    <row r="422" spans="1:19" ht="30" customHeight="1" x14ac:dyDescent="0.25">
      <c r="A422" s="730"/>
      <c r="B422" s="728"/>
      <c r="C422" s="728"/>
      <c r="D422" s="728"/>
      <c r="E422" s="756" t="s">
        <v>112</v>
      </c>
      <c r="F422" s="550" t="s">
        <v>113</v>
      </c>
      <c r="G422" s="550"/>
      <c r="H422" s="550"/>
      <c r="I422" s="550"/>
      <c r="J422" s="551"/>
      <c r="K422" s="161" t="s">
        <v>16</v>
      </c>
      <c r="L422" s="169">
        <v>4</v>
      </c>
      <c r="M422" s="170">
        <v>1</v>
      </c>
      <c r="N422" s="171">
        <f t="shared" si="64"/>
        <v>4</v>
      </c>
      <c r="O422" s="171">
        <v>1</v>
      </c>
      <c r="P422" s="404">
        <f t="shared" si="65"/>
        <v>4</v>
      </c>
      <c r="Q422" s="485" t="s">
        <v>107</v>
      </c>
      <c r="R422" s="496"/>
      <c r="S422" s="494"/>
    </row>
    <row r="423" spans="1:19" ht="15.75" thickBot="1" x14ac:dyDescent="0.3">
      <c r="A423" s="731"/>
      <c r="B423" s="732"/>
      <c r="C423" s="732"/>
      <c r="D423" s="732"/>
      <c r="E423" s="732"/>
      <c r="F423" s="732"/>
      <c r="G423" s="732"/>
      <c r="H423" s="732"/>
      <c r="I423" s="732"/>
      <c r="J423" s="733"/>
      <c r="K423" s="146"/>
      <c r="L423" s="145"/>
      <c r="M423" s="174" t="s">
        <v>64</v>
      </c>
      <c r="N423" s="175">
        <f>SUM(N420:N422)</f>
        <v>9</v>
      </c>
      <c r="O423" s="174" t="s">
        <v>65</v>
      </c>
      <c r="P423" s="175">
        <f>SUM(P420:P422)</f>
        <v>12</v>
      </c>
      <c r="Q423" s="208">
        <f>+N423/P423*10</f>
        <v>7.5</v>
      </c>
      <c r="R423" s="178" t="str">
        <f>+IF(Q423&lt;7,"INACEPTABLE","ACEPTABLE")</f>
        <v>ACEPTABLE</v>
      </c>
      <c r="S423" s="495"/>
    </row>
    <row r="424" spans="1:19" ht="15.75" thickBot="1" x14ac:dyDescent="0.3">
      <c r="L424" s="120"/>
      <c r="M424" s="179"/>
      <c r="N424" s="150"/>
      <c r="O424" s="179"/>
      <c r="P424" s="150"/>
      <c r="Q424" s="424"/>
      <c r="R424" s="150"/>
      <c r="S424" s="256"/>
    </row>
    <row r="425" spans="1:19" ht="15.75" thickBot="1" x14ac:dyDescent="0.3">
      <c r="L425" s="456" t="s">
        <v>9</v>
      </c>
      <c r="M425" s="457"/>
      <c r="N425" s="457"/>
      <c r="O425" s="156" t="s">
        <v>10</v>
      </c>
      <c r="P425" s="156" t="s">
        <v>11</v>
      </c>
      <c r="Q425" s="156" t="s">
        <v>12</v>
      </c>
      <c r="R425" s="156" t="s">
        <v>107</v>
      </c>
      <c r="S425" s="256"/>
    </row>
    <row r="426" spans="1:19" x14ac:dyDescent="0.25">
      <c r="L426" s="397" t="s">
        <v>108</v>
      </c>
      <c r="M426" s="398">
        <v>7</v>
      </c>
      <c r="N426" s="164" t="str">
        <f>+IF(AND(M426&lt;7,M426&gt;0),"INACEPTABLE",IF(M426=0,"No Valor","ACEPTABLE"))</f>
        <v>ACEPTABLE</v>
      </c>
      <c r="O426" s="458">
        <f>(COUNTIF(N426:N430,"INACEPTABLE"))</f>
        <v>0</v>
      </c>
      <c r="P426" s="458" t="str">
        <f>+IF(O426=1,"PENALIZACIÓN 1",IF(O426&gt;1,"PENALIZACIÓN 1 + 2","ACEPTABLE"))</f>
        <v>ACEPTABLE</v>
      </c>
      <c r="Q426" s="461">
        <f>+IF(AND(M426&gt;0,M427&gt;0,M428&gt;0,M429&gt;0,M430&gt;0),5,IF(AND(M426&gt;0,M427&gt;0,M428&gt;0,M429&gt;0,M430=0),4,IF(AND(M426&gt;0,M427&gt;0,M428&gt;0,M429=0,M430=0),3,IF(AND(M426&gt;0,M427&gt;0,M428=0,M429=0,M430=0),2,IF(AND(M426&gt;0,M427=0,M428=0,M429=0,M430=0),1,0)))))</f>
        <v>0</v>
      </c>
      <c r="R426" s="464">
        <f>IF(AND(O426=0,Q426&gt;0),(SUM(M426:M430)/Q426),0)</f>
        <v>0</v>
      </c>
      <c r="S426" s="256"/>
    </row>
    <row r="427" spans="1:19" x14ac:dyDescent="0.25">
      <c r="L427" s="419" t="s">
        <v>110</v>
      </c>
      <c r="M427" s="399">
        <v>8</v>
      </c>
      <c r="N427" s="164" t="str">
        <f>+IF(AND(M427&lt;7,M427&gt;0),"INACEPTABLE",IF(M427=0,"No Valor","ACEPTABLE"))</f>
        <v>ACEPTABLE</v>
      </c>
      <c r="O427" s="459"/>
      <c r="P427" s="459"/>
      <c r="Q427" s="462"/>
      <c r="R427" s="465"/>
      <c r="S427" s="256"/>
    </row>
    <row r="428" spans="1:19" x14ac:dyDescent="0.25">
      <c r="L428" s="420" t="s">
        <v>112</v>
      </c>
      <c r="M428" s="399">
        <f>$Q$458</f>
        <v>0</v>
      </c>
      <c r="N428" s="164" t="str">
        <f>+IF(AND(M428&lt;7,M428&gt;0),"INACEPTABLE",IF(M428=0,"No Valor","ACEPTABLE"))</f>
        <v>No Valor</v>
      </c>
      <c r="O428" s="459"/>
      <c r="P428" s="459"/>
      <c r="Q428" s="462"/>
      <c r="R428" s="465"/>
      <c r="S428" s="256"/>
    </row>
    <row r="429" spans="1:19" x14ac:dyDescent="0.25">
      <c r="L429" s="419" t="s">
        <v>369</v>
      </c>
      <c r="M429" s="399">
        <v>7</v>
      </c>
      <c r="N429" s="164" t="str">
        <f>+IF(AND(M429&lt;7,M429&gt;0),"INACEPTABLE",IF(M429=0,"No Valor","ACEPTABLE"))</f>
        <v>ACEPTABLE</v>
      </c>
      <c r="O429" s="459"/>
      <c r="P429" s="459"/>
      <c r="Q429" s="462"/>
      <c r="R429" s="465"/>
      <c r="S429" s="256"/>
    </row>
    <row r="430" spans="1:19" ht="15.75" thickBot="1" x14ac:dyDescent="0.3">
      <c r="L430" s="421" t="s">
        <v>370</v>
      </c>
      <c r="M430" s="400"/>
      <c r="N430" s="401" t="str">
        <f>+IF(AND(M430&lt;7,M430&gt;0),"INACEPTABLE",IF(M430=0,"No Valor","ACEPTABLE"))</f>
        <v>No Valor</v>
      </c>
      <c r="O430" s="460"/>
      <c r="P430" s="460"/>
      <c r="Q430" s="463"/>
      <c r="R430" s="466"/>
      <c r="S430" s="256"/>
    </row>
    <row r="431" spans="1:19" x14ac:dyDescent="0.25">
      <c r="M431" t="s">
        <v>353</v>
      </c>
      <c r="S431" s="256"/>
    </row>
    <row r="432" spans="1:19" ht="15.75" thickBot="1" x14ac:dyDescent="0.3">
      <c r="S432" s="256"/>
    </row>
    <row r="433" spans="1:19" ht="15.75" thickBot="1" x14ac:dyDescent="0.3">
      <c r="A433" s="182" t="s">
        <v>114</v>
      </c>
      <c r="B433" s="123"/>
      <c r="C433" s="123"/>
      <c r="D433" s="123"/>
      <c r="E433" s="123"/>
      <c r="F433" s="123"/>
      <c r="G433" s="123"/>
      <c r="H433" s="123"/>
      <c r="I433" s="123"/>
      <c r="J433" s="130"/>
      <c r="K433" s="183" t="s">
        <v>3</v>
      </c>
      <c r="L433" s="184" t="s">
        <v>4</v>
      </c>
      <c r="M433" s="184" t="s">
        <v>3</v>
      </c>
      <c r="N433" s="184" t="s">
        <v>5</v>
      </c>
      <c r="O433" s="184" t="s">
        <v>6</v>
      </c>
      <c r="P433" s="134" t="s">
        <v>7</v>
      </c>
      <c r="Q433" s="487" t="s">
        <v>115</v>
      </c>
      <c r="R433" s="488"/>
      <c r="S433" s="185" t="s">
        <v>78</v>
      </c>
    </row>
    <row r="434" spans="1:19" ht="33.75" customHeight="1" x14ac:dyDescent="0.25">
      <c r="A434" s="131"/>
      <c r="B434" s="120"/>
      <c r="C434" s="120"/>
      <c r="D434" s="120"/>
      <c r="E434" s="786" t="s">
        <v>116</v>
      </c>
      <c r="F434" s="767" t="s">
        <v>117</v>
      </c>
      <c r="G434" s="767"/>
      <c r="H434" s="767"/>
      <c r="I434" s="767"/>
      <c r="J434" s="768"/>
      <c r="K434" s="186" t="s">
        <v>16</v>
      </c>
      <c r="L434" s="187">
        <v>5</v>
      </c>
      <c r="M434" s="188">
        <v>1</v>
      </c>
      <c r="N434" s="189">
        <f>+L434*M434</f>
        <v>5</v>
      </c>
      <c r="O434" s="189">
        <v>1</v>
      </c>
      <c r="P434" s="190">
        <f>+L434*O434</f>
        <v>5</v>
      </c>
      <c r="Q434" s="120"/>
      <c r="R434" s="120"/>
      <c r="S434" s="481" t="str">
        <f>+IF(R443="INACEPTABLE","PENALIZACIÓN","ACEPTABLE")</f>
        <v>PENALIZACIÓN</v>
      </c>
    </row>
    <row r="435" spans="1:19" ht="33.75" customHeight="1" x14ac:dyDescent="0.25">
      <c r="A435" s="191"/>
      <c r="B435" s="120"/>
      <c r="C435" s="120"/>
      <c r="D435" s="120"/>
      <c r="E435" s="787" t="s">
        <v>118</v>
      </c>
      <c r="F435" s="769" t="s">
        <v>119</v>
      </c>
      <c r="G435" s="769"/>
      <c r="H435" s="769"/>
      <c r="I435" s="769"/>
      <c r="J435" s="770"/>
      <c r="K435" s="192" t="s">
        <v>16</v>
      </c>
      <c r="L435" s="193">
        <v>5</v>
      </c>
      <c r="M435" s="194">
        <v>0</v>
      </c>
      <c r="N435" s="195">
        <f t="shared" ref="N435:N436" si="66">+L435*M435</f>
        <v>0</v>
      </c>
      <c r="O435" s="195">
        <v>1</v>
      </c>
      <c r="P435" s="196">
        <f t="shared" ref="P435:P436" si="67">+L435*O435</f>
        <v>5</v>
      </c>
      <c r="Q435" s="120"/>
      <c r="R435" s="120"/>
      <c r="S435" s="481"/>
    </row>
    <row r="436" spans="1:19" x14ac:dyDescent="0.25">
      <c r="A436" s="131"/>
      <c r="B436" s="120"/>
      <c r="C436" s="120"/>
      <c r="D436" s="120"/>
      <c r="E436" s="786" t="s">
        <v>120</v>
      </c>
      <c r="F436" s="767" t="s">
        <v>121</v>
      </c>
      <c r="G436" s="767"/>
      <c r="H436" s="767"/>
      <c r="I436" s="767"/>
      <c r="J436" s="768"/>
      <c r="K436" s="192" t="s">
        <v>16</v>
      </c>
      <c r="L436" s="193">
        <v>4</v>
      </c>
      <c r="M436" s="194">
        <v>1</v>
      </c>
      <c r="N436" s="195">
        <f t="shared" si="66"/>
        <v>4</v>
      </c>
      <c r="O436" s="195">
        <v>1</v>
      </c>
      <c r="P436" s="196">
        <f t="shared" si="67"/>
        <v>4</v>
      </c>
      <c r="Q436" s="120"/>
      <c r="R436" s="120"/>
      <c r="S436" s="481"/>
    </row>
    <row r="437" spans="1:19" ht="27" customHeight="1" x14ac:dyDescent="0.25">
      <c r="A437" s="131"/>
      <c r="B437" s="120"/>
      <c r="C437" s="120"/>
      <c r="D437" s="120"/>
      <c r="E437" s="787" t="s">
        <v>122</v>
      </c>
      <c r="F437" s="769" t="s">
        <v>123</v>
      </c>
      <c r="G437" s="769"/>
      <c r="H437" s="769"/>
      <c r="I437" s="769"/>
      <c r="J437" s="770"/>
      <c r="K437" s="192" t="s">
        <v>16</v>
      </c>
      <c r="L437" s="187">
        <v>5</v>
      </c>
      <c r="M437" s="188">
        <v>1</v>
      </c>
      <c r="N437" s="189">
        <f>+L437*M437</f>
        <v>5</v>
      </c>
      <c r="O437" s="189">
        <v>1</v>
      </c>
      <c r="P437" s="190">
        <f>+L437*O437</f>
        <v>5</v>
      </c>
      <c r="Q437" s="151"/>
      <c r="R437" s="120"/>
      <c r="S437" s="481"/>
    </row>
    <row r="438" spans="1:19" ht="15" customHeight="1" x14ac:dyDescent="0.25">
      <c r="A438" s="131"/>
      <c r="B438" s="120"/>
      <c r="C438" s="120"/>
      <c r="D438" s="120"/>
      <c r="E438" s="786" t="s">
        <v>124</v>
      </c>
      <c r="F438" s="767" t="s">
        <v>125</v>
      </c>
      <c r="G438" s="767"/>
      <c r="H438" s="767"/>
      <c r="I438" s="767"/>
      <c r="J438" s="768"/>
      <c r="K438" s="192" t="s">
        <v>16</v>
      </c>
      <c r="L438" s="193">
        <v>3</v>
      </c>
      <c r="M438" s="194">
        <v>0</v>
      </c>
      <c r="N438" s="195">
        <f t="shared" ref="N438:N439" si="68">+L438*M438</f>
        <v>0</v>
      </c>
      <c r="O438" s="195">
        <v>1</v>
      </c>
      <c r="P438" s="196">
        <f t="shared" ref="P438:P439" si="69">+L438*O438</f>
        <v>3</v>
      </c>
      <c r="Q438" s="151"/>
      <c r="R438" s="120"/>
      <c r="S438" s="481"/>
    </row>
    <row r="439" spans="1:19" ht="30" customHeight="1" x14ac:dyDescent="0.25">
      <c r="A439" s="131"/>
      <c r="B439" s="120"/>
      <c r="C439" s="120"/>
      <c r="D439" s="120"/>
      <c r="E439" s="787" t="s">
        <v>126</v>
      </c>
      <c r="F439" s="769" t="s">
        <v>127</v>
      </c>
      <c r="G439" s="769"/>
      <c r="H439" s="769"/>
      <c r="I439" s="769"/>
      <c r="J439" s="770"/>
      <c r="K439" s="192" t="s">
        <v>16</v>
      </c>
      <c r="L439" s="193">
        <v>4</v>
      </c>
      <c r="M439" s="194">
        <v>1</v>
      </c>
      <c r="N439" s="195">
        <f t="shared" si="68"/>
        <v>4</v>
      </c>
      <c r="O439" s="195">
        <v>1</v>
      </c>
      <c r="P439" s="196">
        <f t="shared" si="69"/>
        <v>4</v>
      </c>
      <c r="Q439" s="151"/>
      <c r="R439" s="120"/>
      <c r="S439" s="481"/>
    </row>
    <row r="440" spans="1:19" x14ac:dyDescent="0.25">
      <c r="A440" s="131"/>
      <c r="B440" s="120"/>
      <c r="C440" s="120"/>
      <c r="D440" s="120"/>
      <c r="E440" s="786" t="s">
        <v>128</v>
      </c>
      <c r="F440" s="767" t="s">
        <v>129</v>
      </c>
      <c r="G440" s="767"/>
      <c r="H440" s="767"/>
      <c r="I440" s="767"/>
      <c r="J440" s="768"/>
      <c r="K440" s="192" t="s">
        <v>16</v>
      </c>
      <c r="L440" s="187">
        <v>3</v>
      </c>
      <c r="M440" s="188">
        <v>1</v>
      </c>
      <c r="N440" s="189">
        <f>+L440*M440</f>
        <v>3</v>
      </c>
      <c r="O440" s="189">
        <v>1</v>
      </c>
      <c r="P440" s="190">
        <f>+L440*O440</f>
        <v>3</v>
      </c>
      <c r="Q440" s="151"/>
      <c r="R440" s="120"/>
      <c r="S440" s="481"/>
    </row>
    <row r="441" spans="1:19" ht="31.5" customHeight="1" x14ac:dyDescent="0.25">
      <c r="A441" s="131"/>
      <c r="B441" s="120"/>
      <c r="C441" s="120"/>
      <c r="D441" s="120"/>
      <c r="E441" s="787" t="s">
        <v>130</v>
      </c>
      <c r="F441" s="769" t="s">
        <v>131</v>
      </c>
      <c r="G441" s="769"/>
      <c r="H441" s="769"/>
      <c r="I441" s="769"/>
      <c r="J441" s="770"/>
      <c r="K441" s="198" t="s">
        <v>16</v>
      </c>
      <c r="L441" s="193">
        <v>4</v>
      </c>
      <c r="M441" s="194">
        <v>0</v>
      </c>
      <c r="N441" s="195">
        <f t="shared" ref="N441:N442" si="70">+L441*M441</f>
        <v>0</v>
      </c>
      <c r="O441" s="195">
        <v>1</v>
      </c>
      <c r="P441" s="196">
        <f t="shared" ref="P441:P442" si="71">+L441*O441</f>
        <v>4</v>
      </c>
      <c r="Q441" s="199"/>
      <c r="R441" s="120"/>
      <c r="S441" s="481"/>
    </row>
    <row r="442" spans="1:19" ht="37.5" customHeight="1" x14ac:dyDescent="0.25">
      <c r="A442" s="131"/>
      <c r="B442" s="120"/>
      <c r="C442" s="120"/>
      <c r="D442" s="120"/>
      <c r="E442" s="786" t="s">
        <v>132</v>
      </c>
      <c r="F442" s="767" t="s">
        <v>133</v>
      </c>
      <c r="G442" s="767"/>
      <c r="H442" s="767"/>
      <c r="I442" s="767"/>
      <c r="J442" s="768"/>
      <c r="K442" s="201" t="s">
        <v>16</v>
      </c>
      <c r="L442" s="193">
        <v>5</v>
      </c>
      <c r="M442" s="194">
        <v>1</v>
      </c>
      <c r="N442" s="195">
        <f t="shared" si="70"/>
        <v>5</v>
      </c>
      <c r="O442" s="195">
        <v>1</v>
      </c>
      <c r="P442" s="196">
        <f t="shared" si="71"/>
        <v>5</v>
      </c>
      <c r="Q442" s="485" t="s">
        <v>115</v>
      </c>
      <c r="R442" s="486"/>
      <c r="S442" s="481"/>
    </row>
    <row r="443" spans="1:19" ht="15.75" thickBot="1" x14ac:dyDescent="0.3">
      <c r="A443" s="143"/>
      <c r="B443" s="145"/>
      <c r="C443" s="145"/>
      <c r="D443" s="144"/>
      <c r="E443" s="202"/>
      <c r="F443" s="203"/>
      <c r="G443" s="204"/>
      <c r="H443" s="205"/>
      <c r="I443" s="205"/>
      <c r="J443" s="206"/>
      <c r="K443" s="207"/>
      <c r="L443" s="145"/>
      <c r="M443" s="174" t="s">
        <v>64</v>
      </c>
      <c r="N443" s="175">
        <f>SUM(N434:N442)</f>
        <v>26</v>
      </c>
      <c r="O443" s="174" t="s">
        <v>65</v>
      </c>
      <c r="P443" s="176">
        <f>SUM(P434:P442)</f>
        <v>38</v>
      </c>
      <c r="Q443" s="208">
        <f>+N443/P443*10</f>
        <v>6.8421052631578947</v>
      </c>
      <c r="R443" s="209" t="str">
        <f>+IF(Q443&lt;7,"INACEPTABLE","ACEPTABLE")</f>
        <v>INACEPTABLE</v>
      </c>
      <c r="S443" s="482"/>
    </row>
    <row r="444" spans="1:19" ht="15.75" thickBot="1" x14ac:dyDescent="0.3">
      <c r="A444" s="120"/>
      <c r="B444" s="120"/>
      <c r="C444" s="120"/>
      <c r="D444" s="151"/>
      <c r="E444" s="210"/>
      <c r="F444" s="148"/>
      <c r="G444" s="211"/>
      <c r="H444" s="149"/>
      <c r="I444" s="149"/>
      <c r="J444" s="151"/>
      <c r="K444" s="150"/>
      <c r="L444" s="120"/>
      <c r="M444" s="179"/>
      <c r="N444" s="150"/>
      <c r="O444" s="179"/>
      <c r="P444" s="150"/>
      <c r="Q444" s="151"/>
      <c r="R444" s="120"/>
    </row>
    <row r="445" spans="1:19" ht="15.75" thickBot="1" x14ac:dyDescent="0.3">
      <c r="A445" s="120"/>
      <c r="B445" s="120"/>
      <c r="C445" s="120"/>
      <c r="D445" s="151"/>
      <c r="E445" s="210"/>
      <c r="F445" s="148"/>
      <c r="G445" s="211"/>
      <c r="H445" s="149"/>
      <c r="I445" s="149"/>
      <c r="J445" s="151"/>
      <c r="K445" s="150"/>
      <c r="L445" s="456" t="s">
        <v>9</v>
      </c>
      <c r="M445" s="457"/>
      <c r="N445" s="457"/>
      <c r="O445" s="156" t="s">
        <v>10</v>
      </c>
      <c r="P445" s="156" t="s">
        <v>11</v>
      </c>
      <c r="Q445" s="156" t="s">
        <v>12</v>
      </c>
      <c r="R445" s="156" t="s">
        <v>371</v>
      </c>
    </row>
    <row r="446" spans="1:19" x14ac:dyDescent="0.25">
      <c r="A446" s="120"/>
      <c r="B446" s="120"/>
      <c r="C446" s="120"/>
      <c r="D446" s="151"/>
      <c r="E446" s="210"/>
      <c r="F446" s="148"/>
      <c r="G446" s="211"/>
      <c r="H446" s="149"/>
      <c r="I446" s="149"/>
      <c r="J446" s="151"/>
      <c r="K446" s="150"/>
      <c r="L446" s="397" t="s">
        <v>372</v>
      </c>
      <c r="M446" s="398">
        <v>7</v>
      </c>
      <c r="N446" s="164" t="str">
        <f>+IF(AND(M446&lt;7,M446&gt;0),"INACEPTABLE",IF(M446=0,"No Valor","ACEPTABLE"))</f>
        <v>ACEPTABLE</v>
      </c>
      <c r="O446" s="458">
        <f>(COUNTIF(N446:N450,"INACEPTABLE"))</f>
        <v>0</v>
      </c>
      <c r="P446" s="458" t="str">
        <f>+IF(O446=1,"PENALIZACIÓN 1",IF(O446&gt;1,"PENALIZACIÓN 1 + 2","ACEPTABLE"))</f>
        <v>ACEPTABLE</v>
      </c>
      <c r="Q446" s="461">
        <f>+IF(AND(M446&gt;0,M447&gt;0,M448&gt;0,M449&gt;0,M450&gt;0),5,IF(AND(M446&gt;0,M447&gt;0,M448&gt;0,M449&gt;0,M450=0),4,IF(AND(M446&gt;0,M447&gt;0,M448&gt;0,M449=0,M450=0),3,IF(AND(M446&gt;0,M447&gt;0,M448=0,M449=0,M450=0),2,IF(AND(M446&gt;0,M447=0,M448=0,M449=0,M450=0),1,0)))))</f>
        <v>0</v>
      </c>
      <c r="R446" s="464">
        <f>IF(AND(O446=0,Q446&gt;0),(SUM(M446:M450)/Q446),0)</f>
        <v>0</v>
      </c>
    </row>
    <row r="447" spans="1:19" x14ac:dyDescent="0.25">
      <c r="A447" s="120"/>
      <c r="B447" s="120"/>
      <c r="C447" s="120"/>
      <c r="D447" s="151"/>
      <c r="E447" s="210"/>
      <c r="F447" s="148"/>
      <c r="G447" s="211"/>
      <c r="H447" s="149"/>
      <c r="I447" s="149"/>
      <c r="J447" s="151"/>
      <c r="K447" s="150"/>
      <c r="L447" s="419" t="s">
        <v>373</v>
      </c>
      <c r="M447" s="399">
        <v>8</v>
      </c>
      <c r="N447" s="164" t="str">
        <f>+IF(AND(M447&lt;7,M447&gt;0),"INACEPTABLE",IF(M447=0,"No Valor","ACEPTABLE"))</f>
        <v>ACEPTABLE</v>
      </c>
      <c r="O447" s="459"/>
      <c r="P447" s="459"/>
      <c r="Q447" s="462"/>
      <c r="R447" s="465"/>
    </row>
    <row r="448" spans="1:19" x14ac:dyDescent="0.25">
      <c r="A448" s="120"/>
      <c r="B448" s="120"/>
      <c r="C448" s="120"/>
      <c r="D448" s="151"/>
      <c r="E448" s="210"/>
      <c r="F448" s="148"/>
      <c r="G448" s="211"/>
      <c r="H448" s="149"/>
      <c r="I448" s="149"/>
      <c r="J448" s="151"/>
      <c r="K448" s="150"/>
      <c r="L448" s="420" t="s">
        <v>374</v>
      </c>
      <c r="M448" s="399">
        <f>$Q$458</f>
        <v>0</v>
      </c>
      <c r="N448" s="164" t="str">
        <f>+IF(AND(M448&lt;7,M448&gt;0),"INACEPTABLE",IF(M448=0,"No Valor","ACEPTABLE"))</f>
        <v>No Valor</v>
      </c>
      <c r="O448" s="459"/>
      <c r="P448" s="459"/>
      <c r="Q448" s="462"/>
      <c r="R448" s="465"/>
    </row>
    <row r="449" spans="1:19" x14ac:dyDescent="0.25">
      <c r="A449" s="120"/>
      <c r="B449" s="120"/>
      <c r="C449" s="120"/>
      <c r="D449" s="151"/>
      <c r="E449" s="210"/>
      <c r="F449" s="148"/>
      <c r="G449" s="211"/>
      <c r="H449" s="149"/>
      <c r="I449" s="149"/>
      <c r="J449" s="151"/>
      <c r="K449" s="150"/>
      <c r="L449" s="419" t="s">
        <v>375</v>
      </c>
      <c r="M449" s="399">
        <v>7</v>
      </c>
      <c r="N449" s="164" t="str">
        <f>+IF(AND(M449&lt;7,M449&gt;0),"INACEPTABLE",IF(M449=0,"No Valor","ACEPTABLE"))</f>
        <v>ACEPTABLE</v>
      </c>
      <c r="O449" s="459"/>
      <c r="P449" s="459"/>
      <c r="Q449" s="462"/>
      <c r="R449" s="465"/>
    </row>
    <row r="450" spans="1:19" ht="15.75" thickBot="1" x14ac:dyDescent="0.3">
      <c r="A450" s="120"/>
      <c r="B450" s="120"/>
      <c r="C450" s="120"/>
      <c r="D450" s="151"/>
      <c r="E450" s="210"/>
      <c r="F450" s="148"/>
      <c r="G450" s="211"/>
      <c r="H450" s="149"/>
      <c r="I450" s="149"/>
      <c r="J450" s="151"/>
      <c r="K450" s="150"/>
      <c r="L450" s="421" t="s">
        <v>376</v>
      </c>
      <c r="M450" s="400"/>
      <c r="N450" s="401" t="str">
        <f>+IF(AND(M450&lt;7,M450&gt;0),"INACEPTABLE",IF(M450=0,"No Valor","ACEPTABLE"))</f>
        <v>No Valor</v>
      </c>
      <c r="O450" s="460"/>
      <c r="P450" s="460"/>
      <c r="Q450" s="463"/>
      <c r="R450" s="466"/>
    </row>
    <row r="451" spans="1:19" x14ac:dyDescent="0.25">
      <c r="A451" s="120"/>
      <c r="B451" s="120"/>
      <c r="C451" s="120"/>
      <c r="D451" s="151"/>
      <c r="E451" s="210"/>
      <c r="F451" s="148"/>
      <c r="G451" s="211"/>
      <c r="H451" s="149"/>
      <c r="I451" s="149"/>
      <c r="J451" s="151"/>
      <c r="K451" s="150"/>
      <c r="M451" t="s">
        <v>353</v>
      </c>
    </row>
    <row r="452" spans="1:19" ht="15.75" thickBot="1" x14ac:dyDescent="0.3">
      <c r="A452" s="120"/>
      <c r="B452" s="120"/>
      <c r="C452" s="120"/>
      <c r="D452" s="151"/>
      <c r="E452" s="210"/>
      <c r="F452" s="148"/>
      <c r="G452" s="211"/>
      <c r="H452" s="149"/>
      <c r="I452" s="149"/>
      <c r="J452" s="151"/>
      <c r="K452" s="150"/>
    </row>
    <row r="453" spans="1:19" ht="15.75" thickBot="1" x14ac:dyDescent="0.3">
      <c r="A453" s="475" t="s">
        <v>134</v>
      </c>
      <c r="B453" s="476"/>
      <c r="C453" s="476"/>
      <c r="D453" s="476"/>
      <c r="E453" s="212"/>
      <c r="F453" s="125"/>
      <c r="G453" s="213"/>
      <c r="H453" s="126"/>
      <c r="I453" s="126"/>
      <c r="J453" s="214"/>
      <c r="K453" s="183" t="s">
        <v>3</v>
      </c>
      <c r="L453" s="184" t="s">
        <v>4</v>
      </c>
      <c r="M453" s="184" t="s">
        <v>3</v>
      </c>
      <c r="N453" s="184" t="s">
        <v>5</v>
      </c>
      <c r="O453" s="184" t="s">
        <v>6</v>
      </c>
      <c r="P453" s="215" t="s">
        <v>7</v>
      </c>
      <c r="Q453" s="477" t="s">
        <v>135</v>
      </c>
      <c r="R453" s="478"/>
      <c r="S453" s="216" t="s">
        <v>78</v>
      </c>
    </row>
    <row r="454" spans="1:19" x14ac:dyDescent="0.25">
      <c r="A454" s="131"/>
      <c r="B454" s="217"/>
      <c r="C454" s="218"/>
      <c r="D454" s="219"/>
      <c r="E454" s="157" t="s">
        <v>136</v>
      </c>
      <c r="F454" s="479" t="s">
        <v>137</v>
      </c>
      <c r="G454" s="479"/>
      <c r="H454" s="479"/>
      <c r="I454" s="479"/>
      <c r="J454" s="480"/>
      <c r="K454" s="186" t="s">
        <v>16</v>
      </c>
      <c r="L454" s="162">
        <v>5</v>
      </c>
      <c r="M454" s="163">
        <v>1</v>
      </c>
      <c r="N454" s="164">
        <f>+L454*M454</f>
        <v>5</v>
      </c>
      <c r="O454" s="164">
        <v>1</v>
      </c>
      <c r="P454" s="220">
        <f>+L454*O454</f>
        <v>5</v>
      </c>
      <c r="S454" s="481" t="str">
        <f>+IF(R463="INACEPTABLE","PENALIZACIÓN","ACEPTABLE")</f>
        <v>ACEPTABLE</v>
      </c>
    </row>
    <row r="455" spans="1:19" ht="15" customHeight="1" x14ac:dyDescent="0.25">
      <c r="A455" s="191"/>
      <c r="B455" s="120"/>
      <c r="C455" s="120"/>
      <c r="D455" s="120"/>
      <c r="E455" s="167" t="s">
        <v>138</v>
      </c>
      <c r="F455" s="483" t="s">
        <v>139</v>
      </c>
      <c r="G455" s="483"/>
      <c r="H455" s="483"/>
      <c r="I455" s="483"/>
      <c r="J455" s="484"/>
      <c r="K455" s="192" t="s">
        <v>16</v>
      </c>
      <c r="L455" s="169">
        <v>4</v>
      </c>
      <c r="M455" s="170">
        <v>1</v>
      </c>
      <c r="N455" s="171">
        <f t="shared" ref="N455:N456" si="72">+L455*M455</f>
        <v>4</v>
      </c>
      <c r="O455" s="171">
        <v>1</v>
      </c>
      <c r="P455" s="221">
        <f t="shared" ref="P455:P456" si="73">+L455*O455</f>
        <v>4</v>
      </c>
      <c r="Q455" s="199"/>
      <c r="R455" s="120"/>
      <c r="S455" s="481"/>
    </row>
    <row r="456" spans="1:19" x14ac:dyDescent="0.25">
      <c r="A456" s="191"/>
      <c r="B456" s="120"/>
      <c r="C456" s="120"/>
      <c r="D456" s="120"/>
      <c r="E456" s="157" t="s">
        <v>140</v>
      </c>
      <c r="F456" s="479" t="s">
        <v>141</v>
      </c>
      <c r="G456" s="479"/>
      <c r="H456" s="479"/>
      <c r="I456" s="479"/>
      <c r="J456" s="480"/>
      <c r="K456" s="192" t="s">
        <v>16</v>
      </c>
      <c r="L456" s="169">
        <v>3</v>
      </c>
      <c r="M456" s="170">
        <v>1</v>
      </c>
      <c r="N456" s="171">
        <f t="shared" si="72"/>
        <v>3</v>
      </c>
      <c r="O456" s="171">
        <v>1</v>
      </c>
      <c r="P456" s="221">
        <f t="shared" si="73"/>
        <v>3</v>
      </c>
      <c r="Q456" s="485" t="s">
        <v>135</v>
      </c>
      <c r="R456" s="486"/>
      <c r="S456" s="481"/>
    </row>
    <row r="457" spans="1:19" ht="15.75" thickBot="1" x14ac:dyDescent="0.3">
      <c r="A457" s="222"/>
      <c r="B457" s="145"/>
      <c r="C457" s="145"/>
      <c r="D457" s="145"/>
      <c r="E457" s="145"/>
      <c r="F457" s="223"/>
      <c r="G457" s="145"/>
      <c r="H457" s="224"/>
      <c r="I457" s="225"/>
      <c r="J457" s="226"/>
      <c r="K457" s="227"/>
      <c r="L457" s="228"/>
      <c r="M457" s="174" t="s">
        <v>64</v>
      </c>
      <c r="N457" s="175">
        <f>SUM(N454:N456)</f>
        <v>12</v>
      </c>
      <c r="O457" s="174" t="s">
        <v>65</v>
      </c>
      <c r="P457" s="176">
        <f>SUM(P454:P456)</f>
        <v>12</v>
      </c>
      <c r="Q457" s="208">
        <f>+N457/P457*10</f>
        <v>10</v>
      </c>
      <c r="R457" s="209" t="str">
        <f>+IF(Q457&lt;7,"INACEPTABLE","ACEPTABLE")</f>
        <v>ACEPTABLE</v>
      </c>
      <c r="S457" s="482"/>
    </row>
    <row r="458" spans="1:19" ht="15.75" thickBot="1" x14ac:dyDescent="0.3"/>
    <row r="459" spans="1:19" ht="15.75" thickBot="1" x14ac:dyDescent="0.3">
      <c r="L459" s="456" t="s">
        <v>9</v>
      </c>
      <c r="M459" s="457"/>
      <c r="N459" s="457"/>
      <c r="O459" s="156" t="s">
        <v>10</v>
      </c>
      <c r="P459" s="156" t="s">
        <v>11</v>
      </c>
      <c r="Q459" s="156" t="s">
        <v>12</v>
      </c>
      <c r="R459" s="156" t="s">
        <v>135</v>
      </c>
    </row>
    <row r="460" spans="1:19" x14ac:dyDescent="0.25">
      <c r="L460" s="397" t="s">
        <v>136</v>
      </c>
      <c r="M460" s="398">
        <v>7</v>
      </c>
      <c r="N460" s="164" t="str">
        <f>+IF(AND(M460&lt;7,M460&gt;0),"INACEPTABLE",IF(M460=0,"No Valor","ACEPTABLE"))</f>
        <v>ACEPTABLE</v>
      </c>
      <c r="O460" s="458">
        <f>(COUNTIF(N460:N464,"INACEPTABLE"))</f>
        <v>0</v>
      </c>
      <c r="P460" s="458" t="str">
        <f>+IF(O460=1,"PENALIZACIÓN 1",IF(O460&gt;1,"PENALIZACIÓN 1 + 2","ACEPTABLE"))</f>
        <v>ACEPTABLE</v>
      </c>
      <c r="Q460" s="461">
        <f>+IF(AND(M460&gt;0,M461&gt;0,M462&gt;0,M463&gt;0,M464&gt;0),5,IF(AND(M460&gt;0,M461&gt;0,M462&gt;0,M463&gt;0,M464=0),4,IF(AND(M460&gt;0,M461&gt;0,M462&gt;0,M463=0,M464=0),3,IF(AND(M460&gt;0,M461&gt;0,M462=0,M463=0,M464=0),2,IF(AND(M460&gt;0,M461=0,M462=0,M463=0,M464=0),1,0)))))</f>
        <v>0</v>
      </c>
      <c r="R460" s="464">
        <f>IF(AND(O460=0,Q460&gt;0),(SUM(M460:M464)/Q460),0)</f>
        <v>0</v>
      </c>
    </row>
    <row r="461" spans="1:19" x14ac:dyDescent="0.25">
      <c r="L461" s="419" t="s">
        <v>138</v>
      </c>
      <c r="M461" s="399">
        <v>8</v>
      </c>
      <c r="N461" s="164" t="str">
        <f>+IF(AND(M461&lt;7,M461&gt;0),"INACEPTABLE",IF(M461=0,"No Valor","ACEPTABLE"))</f>
        <v>ACEPTABLE</v>
      </c>
      <c r="O461" s="459"/>
      <c r="P461" s="459"/>
      <c r="Q461" s="462"/>
      <c r="R461" s="465"/>
    </row>
    <row r="462" spans="1:19" x14ac:dyDescent="0.25">
      <c r="L462" s="420" t="s">
        <v>140</v>
      </c>
      <c r="M462" s="399">
        <f>$Q$458</f>
        <v>0</v>
      </c>
      <c r="N462" s="164" t="str">
        <f>+IF(AND(M462&lt;7,M462&gt;0),"INACEPTABLE",IF(M462=0,"No Valor","ACEPTABLE"))</f>
        <v>No Valor</v>
      </c>
      <c r="O462" s="459"/>
      <c r="P462" s="459"/>
      <c r="Q462" s="462"/>
      <c r="R462" s="465"/>
    </row>
    <row r="463" spans="1:19" x14ac:dyDescent="0.25">
      <c r="L463" s="419" t="s">
        <v>377</v>
      </c>
      <c r="M463" s="399">
        <v>7</v>
      </c>
      <c r="N463" s="164" t="str">
        <f>+IF(AND(M463&lt;7,M463&gt;0),"INACEPTABLE",IF(M463=0,"No Valor","ACEPTABLE"))</f>
        <v>ACEPTABLE</v>
      </c>
      <c r="O463" s="459"/>
      <c r="P463" s="459"/>
      <c r="Q463" s="462"/>
      <c r="R463" s="465"/>
    </row>
    <row r="464" spans="1:19" ht="15.75" thickBot="1" x14ac:dyDescent="0.3">
      <c r="L464" s="421" t="s">
        <v>378</v>
      </c>
      <c r="M464" s="400"/>
      <c r="N464" s="401" t="str">
        <f>+IF(AND(M464&lt;7,M464&gt;0),"INACEPTABLE",IF(M464=0,"No Valor","ACEPTABLE"))</f>
        <v>No Valor</v>
      </c>
      <c r="O464" s="460"/>
      <c r="P464" s="460"/>
      <c r="Q464" s="463"/>
      <c r="R464" s="466"/>
    </row>
    <row r="465" spans="1:19" x14ac:dyDescent="0.25">
      <c r="M465" t="s">
        <v>353</v>
      </c>
    </row>
    <row r="466" spans="1:19" ht="15.75" thickBot="1" x14ac:dyDescent="0.3"/>
    <row r="467" spans="1:19" ht="15.75" thickBot="1" x14ac:dyDescent="0.3">
      <c r="C467" s="229"/>
      <c r="D467" s="120"/>
      <c r="E467" s="120"/>
      <c r="F467" s="120"/>
      <c r="G467" s="120"/>
      <c r="H467" s="230"/>
      <c r="I467" s="120"/>
      <c r="J467" s="147"/>
      <c r="K467" s="241"/>
      <c r="L467" s="241"/>
      <c r="M467" s="241"/>
      <c r="N467" s="244" t="s">
        <v>379</v>
      </c>
      <c r="O467" s="184" t="s">
        <v>380</v>
      </c>
      <c r="P467" s="184" t="s">
        <v>381</v>
      </c>
      <c r="Q467" s="135" t="s">
        <v>382</v>
      </c>
      <c r="R467" s="135" t="s">
        <v>78</v>
      </c>
    </row>
    <row r="468" spans="1:19" x14ac:dyDescent="0.25">
      <c r="A468" s="447" t="s">
        <v>383</v>
      </c>
      <c r="B468" s="448"/>
      <c r="C468" s="448"/>
      <c r="D468" s="448"/>
      <c r="E468" s="448"/>
      <c r="F468" s="449"/>
      <c r="G468" s="425"/>
      <c r="H468" s="467" t="s">
        <v>149</v>
      </c>
      <c r="I468" s="468"/>
      <c r="J468" s="468"/>
      <c r="K468" s="468"/>
      <c r="L468" s="426"/>
      <c r="M468" s="427"/>
      <c r="N468" s="246">
        <f>Q360</f>
        <v>6.7567567567567561</v>
      </c>
      <c r="O468" s="246">
        <f t="shared" ref="O468:O474" si="74">L119</f>
        <v>4</v>
      </c>
      <c r="P468" s="247">
        <f>+N468*0.6+O468*0.4</f>
        <v>5.654054054054054</v>
      </c>
      <c r="Q468" s="469">
        <f>+IF(M116="SI",P475,0)</f>
        <v>7.6650357466146932</v>
      </c>
      <c r="R468" s="472" t="str">
        <f>+IF(Q468&lt;=8,"PENALIZACIÓN","ACEPTABLE")</f>
        <v>PENALIZACIÓN</v>
      </c>
    </row>
    <row r="469" spans="1:19" x14ac:dyDescent="0.25">
      <c r="A469" s="450"/>
      <c r="B469" s="451"/>
      <c r="C469" s="451"/>
      <c r="D469" s="451"/>
      <c r="E469" s="451"/>
      <c r="F469" s="452"/>
      <c r="G469" s="428"/>
      <c r="H469" s="445" t="s">
        <v>150</v>
      </c>
      <c r="I469" s="446"/>
      <c r="J469" s="446"/>
      <c r="K469" s="446"/>
      <c r="L469" s="168"/>
      <c r="M469" s="429"/>
      <c r="N469" s="249">
        <f>Q381</f>
        <v>6.25</v>
      </c>
      <c r="O469" s="246">
        <f t="shared" si="74"/>
        <v>10</v>
      </c>
      <c r="P469" s="247">
        <f t="shared" ref="P469:P474" si="75">+N469*0.6+O469*0.4</f>
        <v>7.75</v>
      </c>
      <c r="Q469" s="470"/>
      <c r="R469" s="473"/>
    </row>
    <row r="470" spans="1:19" x14ac:dyDescent="0.25">
      <c r="A470" s="450"/>
      <c r="B470" s="451"/>
      <c r="C470" s="451"/>
      <c r="D470" s="451"/>
      <c r="E470" s="451"/>
      <c r="F470" s="452"/>
      <c r="G470" s="430"/>
      <c r="H470" s="431" t="s">
        <v>384</v>
      </c>
      <c r="I470" s="432"/>
      <c r="J470" s="433"/>
      <c r="K470" s="433"/>
      <c r="L470" s="160"/>
      <c r="M470" s="434"/>
      <c r="N470" s="249">
        <f>Q395</f>
        <v>10</v>
      </c>
      <c r="O470" s="246">
        <f t="shared" si="74"/>
        <v>10</v>
      </c>
      <c r="P470" s="247">
        <f t="shared" si="75"/>
        <v>10</v>
      </c>
      <c r="Q470" s="470"/>
      <c r="R470" s="473"/>
    </row>
    <row r="471" spans="1:19" x14ac:dyDescent="0.25">
      <c r="A471" s="450"/>
      <c r="B471" s="451"/>
      <c r="C471" s="451"/>
      <c r="D471" s="451"/>
      <c r="E471" s="451"/>
      <c r="F471" s="452"/>
      <c r="G471" s="428"/>
      <c r="H471" s="445" t="s">
        <v>385</v>
      </c>
      <c r="I471" s="446"/>
      <c r="J471" s="446"/>
      <c r="K471" s="446"/>
      <c r="L471" s="168"/>
      <c r="M471" s="429"/>
      <c r="N471" s="246">
        <f>Q410</f>
        <v>5</v>
      </c>
      <c r="O471" s="246">
        <f t="shared" si="74"/>
        <v>7.2727272727272734</v>
      </c>
      <c r="P471" s="247">
        <f t="shared" si="75"/>
        <v>5.9090909090909101</v>
      </c>
      <c r="Q471" s="470"/>
      <c r="R471" s="473"/>
    </row>
    <row r="472" spans="1:19" x14ac:dyDescent="0.25">
      <c r="A472" s="450"/>
      <c r="B472" s="451"/>
      <c r="C472" s="451"/>
      <c r="D472" s="451"/>
      <c r="E472" s="451"/>
      <c r="F472" s="452"/>
      <c r="G472" s="430"/>
      <c r="H472" s="431" t="s">
        <v>153</v>
      </c>
      <c r="I472" s="432"/>
      <c r="J472" s="433"/>
      <c r="K472" s="433"/>
      <c r="L472" s="160"/>
      <c r="M472" s="434"/>
      <c r="N472" s="249">
        <f>Q423</f>
        <v>7.5</v>
      </c>
      <c r="O472" s="246">
        <f t="shared" si="74"/>
        <v>7.5</v>
      </c>
      <c r="P472" s="247">
        <f t="shared" si="75"/>
        <v>7.5</v>
      </c>
      <c r="Q472" s="470"/>
      <c r="R472" s="473"/>
    </row>
    <row r="473" spans="1:19" x14ac:dyDescent="0.25">
      <c r="A473" s="450"/>
      <c r="B473" s="451"/>
      <c r="C473" s="451"/>
      <c r="D473" s="451"/>
      <c r="E473" s="451"/>
      <c r="F473" s="452"/>
      <c r="G473" s="428"/>
      <c r="H473" s="445" t="s">
        <v>154</v>
      </c>
      <c r="I473" s="446"/>
      <c r="J473" s="446"/>
      <c r="K473" s="446"/>
      <c r="L473" s="168"/>
      <c r="M473" s="429"/>
      <c r="N473" s="249">
        <f>Q443</f>
        <v>6.8421052631578947</v>
      </c>
      <c r="O473" s="246">
        <f t="shared" si="74"/>
        <v>6.8421052631578947</v>
      </c>
      <c r="P473" s="247">
        <f t="shared" si="75"/>
        <v>6.8421052631578938</v>
      </c>
      <c r="Q473" s="470"/>
      <c r="R473" s="473"/>
    </row>
    <row r="474" spans="1:19" ht="15.75" thickBot="1" x14ac:dyDescent="0.3">
      <c r="A474" s="453"/>
      <c r="B474" s="454"/>
      <c r="C474" s="454"/>
      <c r="D474" s="454"/>
      <c r="E474" s="454"/>
      <c r="F474" s="455"/>
      <c r="G474" s="435"/>
      <c r="H474" s="436" t="s">
        <v>155</v>
      </c>
      <c r="I474" s="437"/>
      <c r="J474" s="438"/>
      <c r="K474" s="438"/>
      <c r="L474" s="439"/>
      <c r="M474" s="440"/>
      <c r="N474" s="252">
        <f>Q457</f>
        <v>10</v>
      </c>
      <c r="O474" s="246">
        <f t="shared" si="74"/>
        <v>10</v>
      </c>
      <c r="P474" s="247">
        <f t="shared" si="75"/>
        <v>10</v>
      </c>
      <c r="Q474" s="471"/>
      <c r="R474" s="474"/>
    </row>
    <row r="475" spans="1:19" ht="15.75" thickBot="1" x14ac:dyDescent="0.3">
      <c r="C475" s="229"/>
      <c r="D475" s="120"/>
      <c r="E475" s="120"/>
      <c r="F475" s="120"/>
      <c r="G475" s="120"/>
      <c r="H475" s="241"/>
      <c r="I475" s="441"/>
      <c r="J475" s="149"/>
      <c r="K475" s="149"/>
      <c r="L475" s="441"/>
      <c r="M475" s="442"/>
      <c r="N475" s="149"/>
      <c r="O475" s="174" t="s">
        <v>386</v>
      </c>
      <c r="P475" s="443">
        <f>SUM(P468:P474)/7</f>
        <v>7.6650357466146932</v>
      </c>
      <c r="Q475" s="151"/>
      <c r="R475" s="239"/>
      <c r="S475" s="151"/>
    </row>
  </sheetData>
  <mergeCells count="235">
    <mergeCell ref="A1:AB1"/>
    <mergeCell ref="A3:AB3"/>
    <mergeCell ref="A7:B7"/>
    <mergeCell ref="F10:J10"/>
    <mergeCell ref="F11:J11"/>
    <mergeCell ref="F15:J15"/>
    <mergeCell ref="F27:J27"/>
    <mergeCell ref="F82:J82"/>
    <mergeCell ref="F95:J95"/>
    <mergeCell ref="Q9:R9"/>
    <mergeCell ref="S9:X9"/>
    <mergeCell ref="Y10:Y24"/>
    <mergeCell ref="Z10:Z24"/>
    <mergeCell ref="AA10:AA24"/>
    <mergeCell ref="F20:J20"/>
    <mergeCell ref="F21:I21"/>
    <mergeCell ref="F23:I23"/>
    <mergeCell ref="X27:X31"/>
    <mergeCell ref="Y27:Y31"/>
    <mergeCell ref="AB10:AB24"/>
    <mergeCell ref="F12:J12"/>
    <mergeCell ref="F13:J13"/>
    <mergeCell ref="F14:J14"/>
    <mergeCell ref="F16:J16"/>
    <mergeCell ref="F17:I17"/>
    <mergeCell ref="F18:J18"/>
    <mergeCell ref="Q18:R18"/>
    <mergeCell ref="F19:J19"/>
    <mergeCell ref="F32:I32"/>
    <mergeCell ref="Q32:R32"/>
    <mergeCell ref="E36:F36"/>
    <mergeCell ref="Q36:R36"/>
    <mergeCell ref="Q26:R26"/>
    <mergeCell ref="S26:U26"/>
    <mergeCell ref="V27:V31"/>
    <mergeCell ref="W27:W31"/>
    <mergeCell ref="S37:S40"/>
    <mergeCell ref="Q39:R39"/>
    <mergeCell ref="E42:G42"/>
    <mergeCell ref="Q42:R42"/>
    <mergeCell ref="F43:J43"/>
    <mergeCell ref="S43:S46"/>
    <mergeCell ref="F44:I44"/>
    <mergeCell ref="Q45:R45"/>
    <mergeCell ref="F45:J45"/>
    <mergeCell ref="F58:I58"/>
    <mergeCell ref="L58:R59"/>
    <mergeCell ref="F59:I59"/>
    <mergeCell ref="F60:I60"/>
    <mergeCell ref="F61:I61"/>
    <mergeCell ref="F62:I62"/>
    <mergeCell ref="A49:R49"/>
    <mergeCell ref="F53:I53"/>
    <mergeCell ref="F54:I54"/>
    <mergeCell ref="F55:I55"/>
    <mergeCell ref="F56:I56"/>
    <mergeCell ref="F57:I57"/>
    <mergeCell ref="A74:R74"/>
    <mergeCell ref="F80:J80"/>
    <mergeCell ref="B88:K90"/>
    <mergeCell ref="M88:N88"/>
    <mergeCell ref="M89:N89"/>
    <mergeCell ref="E63:I63"/>
    <mergeCell ref="L65:R66"/>
    <mergeCell ref="F66:I66"/>
    <mergeCell ref="F67:I67"/>
    <mergeCell ref="E71:I71"/>
    <mergeCell ref="Q92:R92"/>
    <mergeCell ref="S93:S96"/>
    <mergeCell ref="F94:I94"/>
    <mergeCell ref="Q95:R95"/>
    <mergeCell ref="Q98:R98"/>
    <mergeCell ref="F99:J99"/>
    <mergeCell ref="S99:S108"/>
    <mergeCell ref="F100:J100"/>
    <mergeCell ref="F101:J101"/>
    <mergeCell ref="F102:J102"/>
    <mergeCell ref="A110:D110"/>
    <mergeCell ref="Q110:R110"/>
    <mergeCell ref="F111:J111"/>
    <mergeCell ref="S111:S114"/>
    <mergeCell ref="F112:J112"/>
    <mergeCell ref="F113:J113"/>
    <mergeCell ref="Q113:R113"/>
    <mergeCell ref="F103:J103"/>
    <mergeCell ref="F104:J104"/>
    <mergeCell ref="F105:J105"/>
    <mergeCell ref="F106:J106"/>
    <mergeCell ref="F107:J107"/>
    <mergeCell ref="Q107:R107"/>
    <mergeCell ref="D116:K116"/>
    <mergeCell ref="A119:D125"/>
    <mergeCell ref="F119:K119"/>
    <mergeCell ref="O119:O125"/>
    <mergeCell ref="P119:P125"/>
    <mergeCell ref="Q119:Q125"/>
    <mergeCell ref="F120:K120"/>
    <mergeCell ref="F121:K121"/>
    <mergeCell ref="F122:K122"/>
    <mergeCell ref="F123:K123"/>
    <mergeCell ref="A135:D135"/>
    <mergeCell ref="A140:B141"/>
    <mergeCell ref="A162:B163"/>
    <mergeCell ref="A177:B178"/>
    <mergeCell ref="L193:R193"/>
    <mergeCell ref="A194:B195"/>
    <mergeCell ref="F124:K124"/>
    <mergeCell ref="F125:K125"/>
    <mergeCell ref="A130:T130"/>
    <mergeCell ref="A132:D132"/>
    <mergeCell ref="A133:D133"/>
    <mergeCell ref="A134:D134"/>
    <mergeCell ref="E126:L126"/>
    <mergeCell ref="A136:R136"/>
    <mergeCell ref="S254:U254"/>
    <mergeCell ref="L256:R256"/>
    <mergeCell ref="A257:B258"/>
    <mergeCell ref="S274:U274"/>
    <mergeCell ref="L275:R275"/>
    <mergeCell ref="A276:B277"/>
    <mergeCell ref="L210:R210"/>
    <mergeCell ref="A211:B212"/>
    <mergeCell ref="L228:R228"/>
    <mergeCell ref="A229:B230"/>
    <mergeCell ref="L237:R237"/>
    <mergeCell ref="A238:B239"/>
    <mergeCell ref="A302:B303"/>
    <mergeCell ref="A317:B317"/>
    <mergeCell ref="L317:R317"/>
    <mergeCell ref="A318:B319"/>
    <mergeCell ref="L332:R332"/>
    <mergeCell ref="A333:B334"/>
    <mergeCell ref="P278:Q278"/>
    <mergeCell ref="P279:Q279"/>
    <mergeCell ref="L288:R288"/>
    <mergeCell ref="A289:B290"/>
    <mergeCell ref="A301:B301"/>
    <mergeCell ref="L301:R301"/>
    <mergeCell ref="F356:J356"/>
    <mergeCell ref="F357:J357"/>
    <mergeCell ref="F358:J358"/>
    <mergeCell ref="Q359:R359"/>
    <mergeCell ref="F360:J360"/>
    <mergeCell ref="F361:I361"/>
    <mergeCell ref="L344:R344"/>
    <mergeCell ref="A345:B346"/>
    <mergeCell ref="Q353:R353"/>
    <mergeCell ref="F355:I355"/>
    <mergeCell ref="S385:S389"/>
    <mergeCell ref="Q369:Q373"/>
    <mergeCell ref="R369:R373"/>
    <mergeCell ref="S369:S373"/>
    <mergeCell ref="Q375:R375"/>
    <mergeCell ref="F408:J408"/>
    <mergeCell ref="F380:I380"/>
    <mergeCell ref="Q380:R380"/>
    <mergeCell ref="F362:J362"/>
    <mergeCell ref="F363:J363"/>
    <mergeCell ref="F364:J364"/>
    <mergeCell ref="L368:N368"/>
    <mergeCell ref="O369:O373"/>
    <mergeCell ref="P369:P373"/>
    <mergeCell ref="S398:S402"/>
    <mergeCell ref="Q405:R405"/>
    <mergeCell ref="F406:J406"/>
    <mergeCell ref="F407:I407"/>
    <mergeCell ref="F409:I409"/>
    <mergeCell ref="Q409:R409"/>
    <mergeCell ref="Q391:R391"/>
    <mergeCell ref="F392:J392"/>
    <mergeCell ref="F393:I393"/>
    <mergeCell ref="Q394:R394"/>
    <mergeCell ref="L397:N397"/>
    <mergeCell ref="O398:O402"/>
    <mergeCell ref="P398:P402"/>
    <mergeCell ref="Q398:Q402"/>
    <mergeCell ref="R398:R402"/>
    <mergeCell ref="S420:S423"/>
    <mergeCell ref="F421:I421"/>
    <mergeCell ref="Q422:R422"/>
    <mergeCell ref="L425:N425"/>
    <mergeCell ref="O426:O430"/>
    <mergeCell ref="P426:P430"/>
    <mergeCell ref="Q426:Q430"/>
    <mergeCell ref="R426:R430"/>
    <mergeCell ref="L412:N412"/>
    <mergeCell ref="O413:O417"/>
    <mergeCell ref="P413:P417"/>
    <mergeCell ref="Q413:Q417"/>
    <mergeCell ref="R413:R417"/>
    <mergeCell ref="S413:S417"/>
    <mergeCell ref="F422:J422"/>
    <mergeCell ref="S454:S457"/>
    <mergeCell ref="F455:J455"/>
    <mergeCell ref="F456:J456"/>
    <mergeCell ref="Q456:R456"/>
    <mergeCell ref="F442:J442"/>
    <mergeCell ref="Q442:R442"/>
    <mergeCell ref="L445:N445"/>
    <mergeCell ref="O446:O450"/>
    <mergeCell ref="P446:P450"/>
    <mergeCell ref="Q446:Q450"/>
    <mergeCell ref="R446:R450"/>
    <mergeCell ref="S434:S443"/>
    <mergeCell ref="F435:J435"/>
    <mergeCell ref="F436:J436"/>
    <mergeCell ref="F437:J437"/>
    <mergeCell ref="F438:J438"/>
    <mergeCell ref="F439:J439"/>
    <mergeCell ref="F440:J440"/>
    <mergeCell ref="F441:J441"/>
    <mergeCell ref="H471:K471"/>
    <mergeCell ref="H473:K473"/>
    <mergeCell ref="A468:F474"/>
    <mergeCell ref="F68:I68"/>
    <mergeCell ref="L459:N459"/>
    <mergeCell ref="O460:O464"/>
    <mergeCell ref="P460:P464"/>
    <mergeCell ref="Q460:Q464"/>
    <mergeCell ref="R460:R464"/>
    <mergeCell ref="H468:K468"/>
    <mergeCell ref="Q468:Q474"/>
    <mergeCell ref="R468:R474"/>
    <mergeCell ref="H469:K469"/>
    <mergeCell ref="A453:D453"/>
    <mergeCell ref="Q453:R453"/>
    <mergeCell ref="F454:J454"/>
    <mergeCell ref="Q433:R433"/>
    <mergeCell ref="F434:J434"/>
    <mergeCell ref="Q419:R419"/>
    <mergeCell ref="L384:N384"/>
    <mergeCell ref="O385:O389"/>
    <mergeCell ref="P385:P389"/>
    <mergeCell ref="Q385:Q389"/>
    <mergeCell ref="R385:R389"/>
  </mergeCells>
  <conditionalFormatting sqref="U10:U24">
    <cfRule type="cellIs" dxfId="216" priority="211" operator="equal">
      <formula>"INACEPTABLE"</formula>
    </cfRule>
    <cfRule type="cellIs" dxfId="215" priority="216" operator="equal">
      <formula>"PENALIZACIÓN"</formula>
    </cfRule>
    <cfRule type="cellIs" dxfId="214" priority="217" operator="equal">
      <formula>"ACEPTABLE"</formula>
    </cfRule>
  </conditionalFormatting>
  <conditionalFormatting sqref="Y10:AB10">
    <cfRule type="cellIs" dxfId="213" priority="214" operator="equal">
      <formula>"PENALIZACIÓN"</formula>
    </cfRule>
    <cfRule type="cellIs" dxfId="212" priority="215" operator="equal">
      <formula>"ACEPTABLE"</formula>
    </cfRule>
  </conditionalFormatting>
  <conditionalFormatting sqref="R19">
    <cfRule type="cellIs" dxfId="211" priority="212" operator="equal">
      <formula>"INACEPTABLE"</formula>
    </cfRule>
    <cfRule type="cellIs" dxfId="210" priority="213" operator="equal">
      <formula>"ACEPTABLE"</formula>
    </cfRule>
  </conditionalFormatting>
  <conditionalFormatting sqref="X10:X24">
    <cfRule type="cellIs" dxfId="209" priority="208" operator="equal">
      <formula>"INACEPTABLE"</formula>
    </cfRule>
    <cfRule type="cellIs" dxfId="208" priority="209" operator="equal">
      <formula>"PENALIZACIÓN"</formula>
    </cfRule>
    <cfRule type="cellIs" dxfId="207" priority="210" operator="equal">
      <formula>"ACEPTABLE"</formula>
    </cfRule>
  </conditionalFormatting>
  <conditionalFormatting sqref="Y10:Y24">
    <cfRule type="cellIs" dxfId="206" priority="202" operator="equal">
      <formula>1</formula>
    </cfRule>
    <cfRule type="cellIs" dxfId="205" priority="206" operator="greaterThan">
      <formula>1</formula>
    </cfRule>
    <cfRule type="cellIs" dxfId="204" priority="207" operator="equal">
      <formula>0</formula>
    </cfRule>
  </conditionalFormatting>
  <conditionalFormatting sqref="Z11:AA24 Z10:AB10">
    <cfRule type="cellIs" dxfId="203" priority="203" operator="equal">
      <formula>"PENALIZACIÓN 1 + 2"</formula>
    </cfRule>
    <cfRule type="cellIs" dxfId="202" priority="204" operator="equal">
      <formula>"PENALIZACIÓN 1"</formula>
    </cfRule>
    <cfRule type="cellIs" dxfId="201" priority="205" operator="equal">
      <formula>"ACEPTABLE"</formula>
    </cfRule>
  </conditionalFormatting>
  <conditionalFormatting sqref="R33">
    <cfRule type="cellIs" dxfId="200" priority="200" operator="equal">
      <formula>"INACEPTABLE"</formula>
    </cfRule>
    <cfRule type="cellIs" dxfId="199" priority="201" operator="equal">
      <formula>"ACEPTABLE"</formula>
    </cfRule>
  </conditionalFormatting>
  <conditionalFormatting sqref="U27:U31">
    <cfRule type="cellIs" dxfId="198" priority="197" operator="equal">
      <formula>"INACEPTABLE"</formula>
    </cfRule>
    <cfRule type="cellIs" dxfId="197" priority="198" operator="equal">
      <formula>"PENALIZACIÓN"</formula>
    </cfRule>
    <cfRule type="cellIs" dxfId="196" priority="199" operator="equal">
      <formula>"ACEPTABLE"</formula>
    </cfRule>
  </conditionalFormatting>
  <conditionalFormatting sqref="V27:V31">
    <cfRule type="cellIs" dxfId="195" priority="194" operator="greaterThan">
      <formula>1</formula>
    </cfRule>
    <cfRule type="cellIs" dxfId="194" priority="195" operator="equal">
      <formula>1</formula>
    </cfRule>
    <cfRule type="cellIs" dxfId="193" priority="196" operator="equal">
      <formula>0</formula>
    </cfRule>
  </conditionalFormatting>
  <conditionalFormatting sqref="W27:W31">
    <cfRule type="cellIs" dxfId="192" priority="189" operator="equal">
      <formula>"ACEPTABLE"</formula>
    </cfRule>
    <cfRule type="cellIs" dxfId="191" priority="190" operator="equal">
      <formula>"PENALIZACIÓN 1 + 2"</formula>
    </cfRule>
    <cfRule type="cellIs" dxfId="190" priority="191" operator="equal">
      <formula>"PENALIZACIÓN 1"</formula>
    </cfRule>
    <cfRule type="cellIs" dxfId="189" priority="192" operator="equal">
      <formula>1</formula>
    </cfRule>
    <cfRule type="cellIs" dxfId="188" priority="193" operator="equal">
      <formula>1</formula>
    </cfRule>
  </conditionalFormatting>
  <conditionalFormatting sqref="R40:R41">
    <cfRule type="cellIs" dxfId="187" priority="187" operator="equal">
      <formula>"INACEPTABLE"</formula>
    </cfRule>
    <cfRule type="cellIs" dxfId="186" priority="188" operator="equal">
      <formula>"ACEPTABLE"</formula>
    </cfRule>
  </conditionalFormatting>
  <conditionalFormatting sqref="S37:S41">
    <cfRule type="cellIs" dxfId="185" priority="185" operator="equal">
      <formula>"PENALIZACIÓN"</formula>
    </cfRule>
    <cfRule type="cellIs" dxfId="184" priority="186" operator="equal">
      <formula>"ACEPTABLE"</formula>
    </cfRule>
  </conditionalFormatting>
  <conditionalFormatting sqref="Q55">
    <cfRule type="cellIs" dxfId="183" priority="183" operator="equal">
      <formula>"INACEPTABLE"</formula>
    </cfRule>
    <cfRule type="cellIs" dxfId="182" priority="184" operator="equal">
      <formula>"ACEPTABLE"</formula>
    </cfRule>
  </conditionalFormatting>
  <conditionalFormatting sqref="Q70">
    <cfRule type="cellIs" dxfId="181" priority="181" operator="equal">
      <formula>"INACEPTABLE"</formula>
    </cfRule>
    <cfRule type="cellIs" dxfId="180" priority="182" operator="equal">
      <formula>"ACEPTABLE"</formula>
    </cfRule>
  </conditionalFormatting>
  <conditionalFormatting sqref="M80">
    <cfRule type="cellIs" dxfId="179" priority="179" operator="equal">
      <formula>"INACEPTABLE"</formula>
    </cfRule>
    <cfRule type="cellIs" dxfId="178" priority="180" operator="equal">
      <formula>"ACEPTABLE"</formula>
    </cfRule>
  </conditionalFormatting>
  <conditionalFormatting sqref="R96:R97">
    <cfRule type="cellIs" dxfId="177" priority="177" operator="equal">
      <formula>"INACEPTABLE"</formula>
    </cfRule>
    <cfRule type="cellIs" dxfId="176" priority="178" operator="equal">
      <formula>"ACEPTABLE"</formula>
    </cfRule>
  </conditionalFormatting>
  <conditionalFormatting sqref="S93:S97">
    <cfRule type="cellIs" dxfId="175" priority="175" operator="equal">
      <formula>"PENALIZACIÓN"</formula>
    </cfRule>
    <cfRule type="cellIs" dxfId="174" priority="176" operator="equal">
      <formula>"ACEPTABLE"</formula>
    </cfRule>
  </conditionalFormatting>
  <conditionalFormatting sqref="R108">
    <cfRule type="cellIs" dxfId="173" priority="173" operator="equal">
      <formula>"INACEPTABLE"</formula>
    </cfRule>
    <cfRule type="cellIs" dxfId="172" priority="174" operator="equal">
      <formula>"ACEPTABLE"</formula>
    </cfRule>
  </conditionalFormatting>
  <conditionalFormatting sqref="S99">
    <cfRule type="cellIs" dxfId="171" priority="171" operator="equal">
      <formula>"PENALIZACIÓN"</formula>
    </cfRule>
    <cfRule type="cellIs" dxfId="170" priority="172" operator="equal">
      <formula>"ACEPTABLE"</formula>
    </cfRule>
  </conditionalFormatting>
  <conditionalFormatting sqref="R114:R115">
    <cfRule type="cellIs" dxfId="169" priority="169" operator="equal">
      <formula>"INACEPTABLE"</formula>
    </cfRule>
    <cfRule type="cellIs" dxfId="168" priority="170" operator="equal">
      <formula>"ACEPTABLE"</formula>
    </cfRule>
  </conditionalFormatting>
  <conditionalFormatting sqref="S111 S116:S127">
    <cfRule type="cellIs" dxfId="167" priority="167" operator="equal">
      <formula>"PENALIZACIÓN"</formula>
    </cfRule>
    <cfRule type="cellIs" dxfId="166" priority="168" operator="equal">
      <formula>"ACEPTABLE"</formula>
    </cfRule>
  </conditionalFormatting>
  <conditionalFormatting sqref="P119:P125">
    <cfRule type="cellIs" dxfId="165" priority="164" operator="equal">
      <formula>8</formula>
    </cfRule>
    <cfRule type="cellIs" dxfId="164" priority="165" operator="greaterThan">
      <formula>8</formula>
    </cfRule>
    <cfRule type="cellIs" dxfId="163" priority="166" operator="lessThan">
      <formula>8</formula>
    </cfRule>
  </conditionalFormatting>
  <conditionalFormatting sqref="Q119:Q125">
    <cfRule type="cellIs" dxfId="162" priority="159" operator="equal">
      <formula>"ACEPTABLE"</formula>
    </cfRule>
    <cfRule type="cellIs" dxfId="161" priority="160" operator="equal">
      <formula>"PENALIZACIÓN"</formula>
    </cfRule>
    <cfRule type="cellIs" dxfId="160" priority="161" operator="equal">
      <formula>8</formula>
    </cfRule>
    <cfRule type="cellIs" dxfId="159" priority="162" operator="greaterThan">
      <formula>8</formula>
    </cfRule>
    <cfRule type="cellIs" dxfId="158" priority="163" operator="lessThan">
      <formula>8</formula>
    </cfRule>
  </conditionalFormatting>
  <conditionalFormatting sqref="R88">
    <cfRule type="cellIs" dxfId="157" priority="154" operator="equal">
      <formula>"Penalización"</formula>
    </cfRule>
    <cfRule type="cellIs" dxfId="156" priority="157" operator="equal">
      <formula>"INACEPTABLE"</formula>
    </cfRule>
    <cfRule type="cellIs" dxfId="155" priority="158" operator="equal">
      <formula>"ACEPTABLE"</formula>
    </cfRule>
  </conditionalFormatting>
  <conditionalFormatting sqref="R89">
    <cfRule type="cellIs" dxfId="154" priority="153" operator="equal">
      <formula>"Penalización"</formula>
    </cfRule>
    <cfRule type="cellIs" dxfId="153" priority="155" operator="equal">
      <formula>"INACEPTABLE"</formula>
    </cfRule>
    <cfRule type="cellIs" dxfId="152" priority="156" operator="equal">
      <formula>"ACEPTABLE"</formula>
    </cfRule>
  </conditionalFormatting>
  <conditionalFormatting sqref="R46">
    <cfRule type="cellIs" dxfId="151" priority="151" operator="equal">
      <formula>"INACEPTABLE"</formula>
    </cfRule>
    <cfRule type="cellIs" dxfId="150" priority="152" operator="equal">
      <formula>"ACEPTABLE"</formula>
    </cfRule>
  </conditionalFormatting>
  <conditionalFormatting sqref="S43:S46">
    <cfRule type="cellIs" dxfId="149" priority="149" operator="equal">
      <formula>"PENALIZACIÓN"</formula>
    </cfRule>
    <cfRule type="cellIs" dxfId="148" priority="150" operator="equal">
      <formula>"ACEPTABLE"</formula>
    </cfRule>
  </conditionalFormatting>
  <conditionalFormatting sqref="R81:R82">
    <cfRule type="cellIs" dxfId="147" priority="145" operator="equal">
      <formula>"INACEPTABLE"</formula>
    </cfRule>
    <cfRule type="cellIs" dxfId="146" priority="146" operator="equal">
      <formula>"ACEPTABLE"</formula>
    </cfRule>
  </conditionalFormatting>
  <conditionalFormatting sqref="M81:M82">
    <cfRule type="cellIs" dxfId="145" priority="147" operator="equal">
      <formula>"INACEPTABLE"</formula>
    </cfRule>
    <cfRule type="cellIs" dxfId="144" priority="148" operator="equal">
      <formula>"ACEPTABLE"</formula>
    </cfRule>
  </conditionalFormatting>
  <conditionalFormatting sqref="S129 S131">
    <cfRule type="cellIs" dxfId="143" priority="143" operator="equal">
      <formula>"PENALIZACIÓN"</formula>
    </cfRule>
    <cfRule type="cellIs" dxfId="142" priority="144" operator="equal">
      <formula>"ACEPTABLE"</formula>
    </cfRule>
  </conditionalFormatting>
  <conditionalFormatting sqref="R360">
    <cfRule type="cellIs" dxfId="141" priority="141" operator="equal">
      <formula>"INACEPTABLE"</formula>
    </cfRule>
    <cfRule type="cellIs" dxfId="140" priority="142" operator="equal">
      <formula>"ACEPTABLE"</formula>
    </cfRule>
  </conditionalFormatting>
  <conditionalFormatting sqref="R381">
    <cfRule type="cellIs" dxfId="139" priority="139" operator="equal">
      <formula>"INACEPTABLE"</formula>
    </cfRule>
    <cfRule type="cellIs" dxfId="138" priority="140" operator="equal">
      <formula>"ACEPTABLE"</formula>
    </cfRule>
  </conditionalFormatting>
  <conditionalFormatting sqref="U237:U239">
    <cfRule type="cellIs" dxfId="137" priority="136" operator="equal">
      <formula>"INACEPTABLE"</formula>
    </cfRule>
    <cfRule type="cellIs" dxfId="136" priority="137" operator="equal">
      <formula>"PENALIZACIÓN"</formula>
    </cfRule>
    <cfRule type="cellIs" dxfId="135" priority="138" operator="equal">
      <formula>"ACEPTABLE"</formula>
    </cfRule>
  </conditionalFormatting>
  <conditionalFormatting sqref="R395">
    <cfRule type="cellIs" dxfId="134" priority="134" operator="equal">
      <formula>"INACEPTABLE"</formula>
    </cfRule>
    <cfRule type="cellIs" dxfId="133" priority="135" operator="equal">
      <formula>"ACEPTABLE"</formula>
    </cfRule>
  </conditionalFormatting>
  <conditionalFormatting sqref="S398">
    <cfRule type="cellIs" dxfId="132" priority="132" operator="equal">
      <formula>"PENALIZACIÓN"</formula>
    </cfRule>
    <cfRule type="cellIs" dxfId="131" priority="133" operator="equal">
      <formula>"ACEPTABLE"</formula>
    </cfRule>
  </conditionalFormatting>
  <conditionalFormatting sqref="R410">
    <cfRule type="cellIs" dxfId="130" priority="130" operator="equal">
      <formula>"INACEPTABLE"</formula>
    </cfRule>
    <cfRule type="cellIs" dxfId="129" priority="131" operator="equal">
      <formula>"ACEPTABLE"</formula>
    </cfRule>
  </conditionalFormatting>
  <conditionalFormatting sqref="S413">
    <cfRule type="cellIs" dxfId="128" priority="128" operator="equal">
      <formula>"PENALIZACIÓN"</formula>
    </cfRule>
    <cfRule type="cellIs" dxfId="127" priority="129" operator="equal">
      <formula>"ACEPTABLE"</formula>
    </cfRule>
  </conditionalFormatting>
  <conditionalFormatting sqref="U255:U259">
    <cfRule type="cellIs" dxfId="126" priority="125" operator="equal">
      <formula>"INACEPTABLE"</formula>
    </cfRule>
    <cfRule type="cellIs" dxfId="125" priority="126" operator="equal">
      <formula>"PENALIZACIÓN"</formula>
    </cfRule>
    <cfRule type="cellIs" dxfId="124" priority="127" operator="equal">
      <formula>"ACEPTABLE"</formula>
    </cfRule>
  </conditionalFormatting>
  <conditionalFormatting sqref="R423:R424">
    <cfRule type="cellIs" dxfId="123" priority="91" operator="equal">
      <formula>"INACEPTABLE"</formula>
    </cfRule>
    <cfRule type="cellIs" dxfId="122" priority="92" operator="equal">
      <formula>"ACEPTABLE"</formula>
    </cfRule>
  </conditionalFormatting>
  <conditionalFormatting sqref="N398:N402">
    <cfRule type="cellIs" dxfId="121" priority="122" operator="equal">
      <formula>"INACEPTABLE"</formula>
    </cfRule>
    <cfRule type="cellIs" dxfId="120" priority="123" operator="equal">
      <formula>"PENALIZACIÓN"</formula>
    </cfRule>
    <cfRule type="cellIs" dxfId="119" priority="124" operator="equal">
      <formula>"ACEPTABLE"</formula>
    </cfRule>
  </conditionalFormatting>
  <conditionalFormatting sqref="O398:O402">
    <cfRule type="cellIs" dxfId="118" priority="119" operator="greaterThan">
      <formula>1</formula>
    </cfRule>
    <cfRule type="cellIs" dxfId="117" priority="120" operator="equal">
      <formula>1</formula>
    </cfRule>
    <cfRule type="cellIs" dxfId="116" priority="121" operator="equal">
      <formula>0</formula>
    </cfRule>
  </conditionalFormatting>
  <conditionalFormatting sqref="P398:P402">
    <cfRule type="cellIs" dxfId="115" priority="114" operator="equal">
      <formula>"ACEPTABLE"</formula>
    </cfRule>
    <cfRule type="cellIs" dxfId="114" priority="115" operator="equal">
      <formula>"PENALIZACIÓN 1 + 2"</formula>
    </cfRule>
    <cfRule type="cellIs" dxfId="113" priority="116" operator="equal">
      <formula>"PENALIZACIÓN 1"</formula>
    </cfRule>
    <cfRule type="cellIs" dxfId="112" priority="117" operator="equal">
      <formula>1</formula>
    </cfRule>
    <cfRule type="cellIs" dxfId="111" priority="118" operator="equal">
      <formula>1</formula>
    </cfRule>
  </conditionalFormatting>
  <conditionalFormatting sqref="R398:R402">
    <cfRule type="cellIs" dxfId="110" priority="112" operator="greaterThan">
      <formula>"&gt;0"</formula>
    </cfRule>
    <cfRule type="cellIs" dxfId="109" priority="113" operator="equal">
      <formula>0</formula>
    </cfRule>
  </conditionalFormatting>
  <conditionalFormatting sqref="N413:N417">
    <cfRule type="cellIs" dxfId="108" priority="109" operator="equal">
      <formula>"INACEPTABLE"</formula>
    </cfRule>
    <cfRule type="cellIs" dxfId="107" priority="110" operator="equal">
      <formula>"PENALIZACIÓN"</formula>
    </cfRule>
    <cfRule type="cellIs" dxfId="106" priority="111" operator="equal">
      <formula>"ACEPTABLE"</formula>
    </cfRule>
  </conditionalFormatting>
  <conditionalFormatting sqref="O413:O417">
    <cfRule type="cellIs" dxfId="105" priority="106" operator="greaterThan">
      <formula>1</formula>
    </cfRule>
    <cfRule type="cellIs" dxfId="104" priority="107" operator="equal">
      <formula>1</formula>
    </cfRule>
    <cfRule type="cellIs" dxfId="103" priority="108" operator="equal">
      <formula>0</formula>
    </cfRule>
  </conditionalFormatting>
  <conditionalFormatting sqref="P413:P417">
    <cfRule type="cellIs" dxfId="102" priority="101" operator="equal">
      <formula>"ACEPTABLE"</formula>
    </cfRule>
    <cfRule type="cellIs" dxfId="101" priority="102" operator="equal">
      <formula>"PENALIZACIÓN 1 + 2"</formula>
    </cfRule>
    <cfRule type="cellIs" dxfId="100" priority="103" operator="equal">
      <formula>"PENALIZACIÓN 1"</formula>
    </cfRule>
    <cfRule type="cellIs" dxfId="99" priority="104" operator="equal">
      <formula>1</formula>
    </cfRule>
    <cfRule type="cellIs" dxfId="98" priority="105" operator="equal">
      <formula>1</formula>
    </cfRule>
  </conditionalFormatting>
  <conditionalFormatting sqref="R413:R417">
    <cfRule type="cellIs" dxfId="97" priority="99" operator="greaterThan">
      <formula>"&gt;0"</formula>
    </cfRule>
    <cfRule type="cellIs" dxfId="96" priority="100" operator="equal">
      <formula>0</formula>
    </cfRule>
  </conditionalFormatting>
  <conditionalFormatting sqref="N426:N430">
    <cfRule type="cellIs" dxfId="95" priority="72" operator="equal">
      <formula>"INACEPTABLE"</formula>
    </cfRule>
    <cfRule type="cellIs" dxfId="94" priority="73" operator="equal">
      <formula>"PENALIZACIÓN"</formula>
    </cfRule>
    <cfRule type="cellIs" dxfId="93" priority="74" operator="equal">
      <formula>"ACEPTABLE"</formula>
    </cfRule>
  </conditionalFormatting>
  <conditionalFormatting sqref="O426:O430">
    <cfRule type="cellIs" dxfId="92" priority="69" operator="greaterThan">
      <formula>1</formula>
    </cfRule>
    <cfRule type="cellIs" dxfId="91" priority="70" operator="equal">
      <formula>1</formula>
    </cfRule>
    <cfRule type="cellIs" dxfId="90" priority="71" operator="equal">
      <formula>0</formula>
    </cfRule>
  </conditionalFormatting>
  <conditionalFormatting sqref="P426:P430">
    <cfRule type="cellIs" dxfId="89" priority="64" operator="equal">
      <formula>"ACEPTABLE"</formula>
    </cfRule>
    <cfRule type="cellIs" dxfId="88" priority="65" operator="equal">
      <formula>"PENALIZACIÓN 1 + 2"</formula>
    </cfRule>
    <cfRule type="cellIs" dxfId="87" priority="66" operator="equal">
      <formula>"PENALIZACIÓN 1"</formula>
    </cfRule>
    <cfRule type="cellIs" dxfId="86" priority="67" operator="equal">
      <formula>1</formula>
    </cfRule>
    <cfRule type="cellIs" dxfId="85" priority="68" operator="equal">
      <formula>1</formula>
    </cfRule>
  </conditionalFormatting>
  <conditionalFormatting sqref="R426:R430">
    <cfRule type="cellIs" dxfId="84" priority="62" operator="greaterThan">
      <formula>"&gt;0"</formula>
    </cfRule>
    <cfRule type="cellIs" dxfId="83" priority="63" operator="equal">
      <formula>0</formula>
    </cfRule>
  </conditionalFormatting>
  <conditionalFormatting sqref="N446:N450">
    <cfRule type="cellIs" dxfId="82" priority="59" operator="equal">
      <formula>"INACEPTABLE"</formula>
    </cfRule>
    <cfRule type="cellIs" dxfId="81" priority="60" operator="equal">
      <formula>"PENALIZACIÓN"</formula>
    </cfRule>
    <cfRule type="cellIs" dxfId="80" priority="61" operator="equal">
      <formula>"ACEPTABLE"</formula>
    </cfRule>
  </conditionalFormatting>
  <conditionalFormatting sqref="O446:O450">
    <cfRule type="cellIs" dxfId="79" priority="56" operator="greaterThan">
      <formula>1</formula>
    </cfRule>
    <cfRule type="cellIs" dxfId="78" priority="57" operator="equal">
      <formula>1</formula>
    </cfRule>
    <cfRule type="cellIs" dxfId="77" priority="58" operator="equal">
      <formula>0</formula>
    </cfRule>
  </conditionalFormatting>
  <conditionalFormatting sqref="P446:P450">
    <cfRule type="cellIs" dxfId="76" priority="51" operator="equal">
      <formula>"ACEPTABLE"</formula>
    </cfRule>
    <cfRule type="cellIs" dxfId="75" priority="52" operator="equal">
      <formula>"PENALIZACIÓN 1 + 2"</formula>
    </cfRule>
    <cfRule type="cellIs" dxfId="74" priority="53" operator="equal">
      <formula>"PENALIZACIÓN 1"</formula>
    </cfRule>
    <cfRule type="cellIs" dxfId="73" priority="54" operator="equal">
      <formula>1</formula>
    </cfRule>
    <cfRule type="cellIs" dxfId="72" priority="55" operator="equal">
      <formula>1</formula>
    </cfRule>
  </conditionalFormatting>
  <conditionalFormatting sqref="R446:R450">
    <cfRule type="cellIs" dxfId="71" priority="49" operator="greaterThan">
      <formula>"&gt;0"</formula>
    </cfRule>
    <cfRule type="cellIs" dxfId="70" priority="50" operator="equal">
      <formula>0</formula>
    </cfRule>
  </conditionalFormatting>
  <conditionalFormatting sqref="N460:N464">
    <cfRule type="cellIs" dxfId="69" priority="46" operator="equal">
      <formula>"INACEPTABLE"</formula>
    </cfRule>
    <cfRule type="cellIs" dxfId="68" priority="47" operator="equal">
      <formula>"PENALIZACIÓN"</formula>
    </cfRule>
    <cfRule type="cellIs" dxfId="67" priority="48" operator="equal">
      <formula>"ACEPTABLE"</formula>
    </cfRule>
  </conditionalFormatting>
  <conditionalFormatting sqref="O460:O464">
    <cfRule type="cellIs" dxfId="66" priority="43" operator="greaterThan">
      <formula>1</formula>
    </cfRule>
    <cfRule type="cellIs" dxfId="65" priority="44" operator="equal">
      <formula>1</formula>
    </cfRule>
    <cfRule type="cellIs" dxfId="64" priority="45" operator="equal">
      <formula>0</formula>
    </cfRule>
  </conditionalFormatting>
  <conditionalFormatting sqref="P460:P464">
    <cfRule type="cellIs" dxfId="63" priority="38" operator="equal">
      <formula>"ACEPTABLE"</formula>
    </cfRule>
    <cfRule type="cellIs" dxfId="62" priority="39" operator="equal">
      <formula>"PENALIZACIÓN 1 + 2"</formula>
    </cfRule>
    <cfRule type="cellIs" dxfId="61" priority="40" operator="equal">
      <formula>"PENALIZACIÓN 1"</formula>
    </cfRule>
    <cfRule type="cellIs" dxfId="60" priority="41" operator="equal">
      <formula>1</formula>
    </cfRule>
    <cfRule type="cellIs" dxfId="59" priority="42" operator="equal">
      <formula>1</formula>
    </cfRule>
  </conditionalFormatting>
  <conditionalFormatting sqref="R460:R464">
    <cfRule type="cellIs" dxfId="58" priority="36" operator="greaterThan">
      <formula>"&gt;0"</formula>
    </cfRule>
    <cfRule type="cellIs" dxfId="57" priority="37" operator="equal">
      <formula>0</formula>
    </cfRule>
  </conditionalFormatting>
  <conditionalFormatting sqref="R468:R474">
    <cfRule type="cellIs" dxfId="56" priority="94" operator="equal">
      <formula>"ACEPTABLE"</formula>
    </cfRule>
    <cfRule type="cellIs" dxfId="55" priority="95" operator="equal">
      <formula>"PENALIZACIÓN"</formula>
    </cfRule>
    <cfRule type="cellIs" dxfId="54" priority="96" operator="equal">
      <formula>8</formula>
    </cfRule>
    <cfRule type="cellIs" dxfId="53" priority="97" operator="greaterThan">
      <formula>8</formula>
    </cfRule>
    <cfRule type="cellIs" dxfId="52" priority="98" operator="lessThan">
      <formula>8</formula>
    </cfRule>
  </conditionalFormatting>
  <conditionalFormatting sqref="Q468:Q474">
    <cfRule type="cellIs" dxfId="51" priority="93" operator="lessThan">
      <formula>8</formula>
    </cfRule>
  </conditionalFormatting>
  <conditionalFormatting sqref="S420:S432">
    <cfRule type="cellIs" dxfId="50" priority="89" operator="equal">
      <formula>"PENALIZACIÓN"</formula>
    </cfRule>
    <cfRule type="cellIs" dxfId="49" priority="90" operator="equal">
      <formula>"ACEPTABLE"</formula>
    </cfRule>
  </conditionalFormatting>
  <conditionalFormatting sqref="R443">
    <cfRule type="cellIs" dxfId="48" priority="87" operator="equal">
      <formula>"INACEPTABLE"</formula>
    </cfRule>
    <cfRule type="cellIs" dxfId="47" priority="88" operator="equal">
      <formula>"ACEPTABLE"</formula>
    </cfRule>
  </conditionalFormatting>
  <conditionalFormatting sqref="S434">
    <cfRule type="cellIs" dxfId="46" priority="85" operator="equal">
      <formula>"PENALIZACIÓN"</formula>
    </cfRule>
    <cfRule type="cellIs" dxfId="45" priority="86" operator="equal">
      <formula>"ACEPTABLE"</formula>
    </cfRule>
  </conditionalFormatting>
  <conditionalFormatting sqref="R457">
    <cfRule type="cellIs" dxfId="44" priority="83" operator="equal">
      <formula>"INACEPTABLE"</formula>
    </cfRule>
    <cfRule type="cellIs" dxfId="43" priority="84" operator="equal">
      <formula>"ACEPTABLE"</formula>
    </cfRule>
  </conditionalFormatting>
  <conditionalFormatting sqref="S454">
    <cfRule type="cellIs" dxfId="42" priority="81" operator="equal">
      <formula>"PENALIZACIÓN"</formula>
    </cfRule>
    <cfRule type="cellIs" dxfId="41" priority="82" operator="equal">
      <formula>"ACEPTABLE"</formula>
    </cfRule>
  </conditionalFormatting>
  <conditionalFormatting sqref="N468:N474">
    <cfRule type="cellIs" dxfId="40" priority="78" operator="equal">
      <formula>7</formula>
    </cfRule>
    <cfRule type="cellIs" dxfId="39" priority="79" operator="greaterThan">
      <formula>7</formula>
    </cfRule>
    <cfRule type="cellIs" dxfId="38" priority="80" operator="lessThan">
      <formula>7</formula>
    </cfRule>
  </conditionalFormatting>
  <conditionalFormatting sqref="O468:O474">
    <cfRule type="cellIs" dxfId="37" priority="75" operator="equal">
      <formula>7</formula>
    </cfRule>
    <cfRule type="cellIs" dxfId="36" priority="76" operator="greaterThan">
      <formula>7</formula>
    </cfRule>
    <cfRule type="cellIs" dxfId="35" priority="77" operator="lessThan">
      <formula>7</formula>
    </cfRule>
  </conditionalFormatting>
  <conditionalFormatting sqref="N385:N389">
    <cfRule type="cellIs" dxfId="34" priority="31" operator="equal">
      <formula>"INACEPTABLE"</formula>
    </cfRule>
    <cfRule type="cellIs" dxfId="33" priority="32" operator="equal">
      <formula>"PENALIZACIÓN"</formula>
    </cfRule>
    <cfRule type="cellIs" dxfId="32" priority="33" operator="equal">
      <formula>"ACEPTABLE"</formula>
    </cfRule>
  </conditionalFormatting>
  <conditionalFormatting sqref="O385:O389">
    <cfRule type="cellIs" dxfId="31" priority="28" operator="greaterThan">
      <formula>1</formula>
    </cfRule>
    <cfRule type="cellIs" dxfId="30" priority="29" operator="equal">
      <formula>1</formula>
    </cfRule>
    <cfRule type="cellIs" dxfId="29" priority="30" operator="equal">
      <formula>0</formula>
    </cfRule>
  </conditionalFormatting>
  <conditionalFormatting sqref="P385:P389">
    <cfRule type="cellIs" dxfId="28" priority="23" operator="equal">
      <formula>"ACEPTABLE"</formula>
    </cfRule>
    <cfRule type="cellIs" dxfId="27" priority="24" operator="equal">
      <formula>"PENALIZACIÓN 1 + 2"</formula>
    </cfRule>
    <cfRule type="cellIs" dxfId="26" priority="25" operator="equal">
      <formula>"PENALIZACIÓN 1"</formula>
    </cfRule>
    <cfRule type="cellIs" dxfId="25" priority="26" operator="equal">
      <formula>1</formula>
    </cfRule>
    <cfRule type="cellIs" dxfId="24" priority="27" operator="equal">
      <formula>1</formula>
    </cfRule>
  </conditionalFormatting>
  <conditionalFormatting sqref="R385:R389">
    <cfRule type="cellIs" dxfId="23" priority="21" operator="greaterThan">
      <formula>"&gt;0"</formula>
    </cfRule>
    <cfRule type="cellIs" dxfId="22" priority="22" operator="equal">
      <formula>0</formula>
    </cfRule>
  </conditionalFormatting>
  <conditionalFormatting sqref="R369:R373">
    <cfRule type="cellIs" dxfId="21" priority="6" operator="greaterThan">
      <formula>"&gt;0"</formula>
    </cfRule>
    <cfRule type="cellIs" dxfId="20" priority="7" operator="equal">
      <formula>0</formula>
    </cfRule>
  </conditionalFormatting>
  <conditionalFormatting sqref="S385">
    <cfRule type="cellIs" dxfId="19" priority="34" operator="equal">
      <formula>"PENALIZACIÓN"</formula>
    </cfRule>
    <cfRule type="cellIs" dxfId="18" priority="35" operator="equal">
      <formula>"ACEPTABLE"</formula>
    </cfRule>
  </conditionalFormatting>
  <conditionalFormatting sqref="N369:N373">
    <cfRule type="cellIs" dxfId="17" priority="16" operator="equal">
      <formula>"INACEPTABLE"</formula>
    </cfRule>
    <cfRule type="cellIs" dxfId="16" priority="17" operator="equal">
      <formula>"PENALIZACIÓN"</formula>
    </cfRule>
    <cfRule type="cellIs" dxfId="15" priority="18" operator="equal">
      <formula>"ACEPTABLE"</formula>
    </cfRule>
  </conditionalFormatting>
  <conditionalFormatting sqref="O369:O373">
    <cfRule type="cellIs" dxfId="14" priority="13" operator="greaterThan">
      <formula>1</formula>
    </cfRule>
    <cfRule type="cellIs" dxfId="13" priority="14" operator="equal">
      <formula>1</formula>
    </cfRule>
    <cfRule type="cellIs" dxfId="12" priority="15" operator="equal">
      <formula>0</formula>
    </cfRule>
  </conditionalFormatting>
  <conditionalFormatting sqref="P369:P373">
    <cfRule type="cellIs" dxfId="11" priority="8" operator="equal">
      <formula>"ACEPTABLE"</formula>
    </cfRule>
    <cfRule type="cellIs" dxfId="10" priority="9" operator="equal">
      <formula>"PENALIZACIÓN 1 + 2"</formula>
    </cfRule>
    <cfRule type="cellIs" dxfId="9" priority="10" operator="equal">
      <formula>"PENALIZACIÓN 1"</formula>
    </cfRule>
    <cfRule type="cellIs" dxfId="8" priority="11" operator="equal">
      <formula>1</formula>
    </cfRule>
    <cfRule type="cellIs" dxfId="7" priority="12" operator="equal">
      <formula>1</formula>
    </cfRule>
  </conditionalFormatting>
  <conditionalFormatting sqref="S369">
    <cfRule type="cellIs" dxfId="6" priority="19" operator="equal">
      <formula>"PENALIZACIÓN"</formula>
    </cfRule>
    <cfRule type="cellIs" dxfId="5" priority="20" operator="equal">
      <formula>"ACEPTABLE"</formula>
    </cfRule>
  </conditionalFormatting>
  <conditionalFormatting sqref="P79 P81">
    <cfRule type="cellIs" dxfId="4" priority="4" operator="equal">
      <formula>"INACEPTABLE"</formula>
    </cfRule>
    <cfRule type="cellIs" dxfId="3" priority="5" operator="equal">
      <formula>"ACEPTABLE"</formula>
    </cfRule>
  </conditionalFormatting>
  <conditionalFormatting sqref="P80">
    <cfRule type="cellIs" dxfId="2" priority="1" operator="equal">
      <formula>"Penalización"</formula>
    </cfRule>
    <cfRule type="cellIs" dxfId="1" priority="2" operator="equal">
      <formula>"INACEPTABLE"</formula>
    </cfRule>
    <cfRule type="cellIs" dxfId="0" priority="3" operator="equal">
      <formula>"ACEPTABLE"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APEN2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2021-05-19T11:09:13Z</dcterms:created>
  <dcterms:modified xsi:type="dcterms:W3CDTF">2021-06-30T13:03:51Z</dcterms:modified>
</cp:coreProperties>
</file>