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Mallofluvfs00\datos\GRUPOS\MALLOFLUV\MALLORCA1\07 APB\_ CONSERVACIÓN SEGUI MTOS\APB Mantenimiento\PLIEGOS\LORETO\Redaccion pliegos\27_MTO INTEGRAL ALCUDIA_5 años\ENTREGAS\2_MARZO 25_REVISION\"/>
    </mc:Choice>
  </mc:AlternateContent>
  <bookViews>
    <workbookView xWindow="0" yWindow="0" windowWidth="19200" windowHeight="6180" activeTab="2"/>
  </bookViews>
  <sheets>
    <sheet name="CONVENIO LIMPIEZAS" sheetId="2" r:id="rId1"/>
    <sheet name="convenio metal" sheetId="11" r:id="rId2"/>
    <sheet name="convenio construccion" sheetId="14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9" i="14" l="1"/>
  <c r="D20" i="14"/>
  <c r="D21" i="14"/>
  <c r="D22" i="14"/>
  <c r="D23" i="14"/>
  <c r="D24" i="14"/>
  <c r="D25" i="14"/>
  <c r="D26" i="14"/>
  <c r="D27" i="14"/>
  <c r="D28" i="14"/>
  <c r="D18" i="14"/>
  <c r="F53" i="11"/>
  <c r="F54" i="11"/>
  <c r="F55" i="11"/>
  <c r="F56" i="11"/>
  <c r="F57" i="11"/>
  <c r="F58" i="11"/>
  <c r="F59" i="11"/>
  <c r="F60" i="11"/>
  <c r="F52" i="11"/>
  <c r="E24" i="14" l="1"/>
  <c r="E25" i="14" s="1"/>
  <c r="E26" i="14" s="1"/>
  <c r="E27" i="14" s="1"/>
  <c r="E19" i="14"/>
  <c r="E20" i="14" s="1"/>
  <c r="E21" i="14" s="1"/>
  <c r="E22" i="14" s="1"/>
  <c r="D70" i="2" l="1"/>
  <c r="D60" i="11" l="1"/>
  <c r="E60" i="11" s="1"/>
  <c r="C12" i="14" l="1"/>
  <c r="F18" i="14" s="1"/>
  <c r="G18" i="14" s="1"/>
  <c r="F24" i="14" l="1"/>
  <c r="G24" i="14" s="1"/>
  <c r="H24" i="14" s="1"/>
  <c r="F27" i="14"/>
  <c r="F22" i="14"/>
  <c r="G22" i="14" s="1"/>
  <c r="H22" i="14" s="1"/>
  <c r="F19" i="14"/>
  <c r="F28" i="14"/>
  <c r="F21" i="14"/>
  <c r="F25" i="14"/>
  <c r="G25" i="14" s="1"/>
  <c r="H25" i="14" s="1"/>
  <c r="F20" i="14"/>
  <c r="G20" i="14" s="1"/>
  <c r="F23" i="14"/>
  <c r="F26" i="14"/>
  <c r="G23" i="14" l="1"/>
  <c r="I23" i="14" s="1"/>
  <c r="G19" i="14"/>
  <c r="H19" i="14" s="1"/>
  <c r="G27" i="14"/>
  <c r="H27" i="14" s="1"/>
  <c r="G21" i="14"/>
  <c r="I21" i="14" s="1"/>
  <c r="G26" i="14"/>
  <c r="I26" i="14" s="1"/>
  <c r="G28" i="14"/>
  <c r="H28" i="14" s="1"/>
  <c r="I20" i="14"/>
  <c r="H20" i="14"/>
  <c r="I25" i="14"/>
  <c r="I19" i="14"/>
  <c r="I22" i="14"/>
  <c r="H18" i="14"/>
  <c r="I18" i="14"/>
  <c r="I24" i="14"/>
  <c r="D53" i="11"/>
  <c r="E53" i="11" s="1"/>
  <c r="D54" i="11"/>
  <c r="E54" i="11" s="1"/>
  <c r="D55" i="11"/>
  <c r="E55" i="11" s="1"/>
  <c r="D56" i="11"/>
  <c r="E56" i="11" s="1"/>
  <c r="D57" i="11"/>
  <c r="E57" i="11" s="1"/>
  <c r="D58" i="11"/>
  <c r="E58" i="11" s="1"/>
  <c r="D59" i="11"/>
  <c r="E59" i="11" s="1"/>
  <c r="D52" i="11"/>
  <c r="E52" i="11" s="1"/>
  <c r="H26" i="14" l="1"/>
  <c r="I28" i="14"/>
  <c r="I27" i="14"/>
  <c r="H21" i="14"/>
  <c r="H23" i="14"/>
  <c r="C46" i="11"/>
  <c r="G56" i="11" l="1"/>
  <c r="H56" i="11" s="1"/>
  <c r="G53" i="11"/>
  <c r="H53" i="11" s="1"/>
  <c r="J53" i="11" s="1"/>
  <c r="G55" i="11"/>
  <c r="H55" i="11" s="1"/>
  <c r="G60" i="11"/>
  <c r="H60" i="11" s="1"/>
  <c r="G54" i="11"/>
  <c r="H54" i="11" s="1"/>
  <c r="G59" i="11"/>
  <c r="H59" i="11" s="1"/>
  <c r="G58" i="11"/>
  <c r="H58" i="11" s="1"/>
  <c r="G52" i="11"/>
  <c r="H52" i="11" s="1"/>
  <c r="J52" i="11" s="1"/>
  <c r="G57" i="11"/>
  <c r="H57" i="11" s="1"/>
  <c r="J54" i="11"/>
  <c r="I52" i="11" l="1"/>
  <c r="J60" i="11"/>
  <c r="I60" i="11"/>
  <c r="J59" i="11"/>
  <c r="I59" i="11"/>
  <c r="I54" i="11"/>
  <c r="I56" i="11"/>
  <c r="J56" i="11"/>
  <c r="J55" i="11"/>
  <c r="I55" i="11"/>
  <c r="I53" i="11"/>
  <c r="I58" i="11"/>
  <c r="J58" i="11"/>
  <c r="J57" i="11"/>
  <c r="I57" i="11"/>
  <c r="C67" i="2" l="1"/>
  <c r="D67" i="2" s="1"/>
  <c r="C66" i="2"/>
  <c r="D66" i="2" s="1"/>
  <c r="C65" i="2"/>
  <c r="D65" i="2" s="1"/>
  <c r="C59" i="2"/>
  <c r="F67" i="2" l="1"/>
  <c r="G67" i="2" s="1"/>
  <c r="I67" i="2" s="1"/>
  <c r="F65" i="2"/>
  <c r="F66" i="2"/>
  <c r="G66" i="2" s="1"/>
  <c r="G65" i="2" l="1"/>
  <c r="H65" i="2" s="1"/>
  <c r="I66" i="2"/>
  <c r="H67" i="2"/>
  <c r="I65" i="2" l="1"/>
  <c r="H66" i="2"/>
</calcChain>
</file>

<file path=xl/sharedStrings.xml><?xml version="1.0" encoding="utf-8"?>
<sst xmlns="http://schemas.openxmlformats.org/spreadsheetml/2006/main" count="90" uniqueCount="53">
  <si>
    <t>Encargado</t>
  </si>
  <si>
    <t>Conductor/limpiador</t>
  </si>
  <si>
    <t>En 2023 se llega al siguiente acuerdo:</t>
  </si>
  <si>
    <t>Incrementos salariales en tablas:</t>
  </si>
  <si>
    <t>1. 2023 4% con efectos a 1 de enero de 2023, pago de atrasos julio 2023.</t>
  </si>
  <si>
    <t>2. 2024 4%</t>
  </si>
  <si>
    <t>3. 2025 4%</t>
  </si>
  <si>
    <t>Contingencias comunes</t>
  </si>
  <si>
    <t>Desempleo</t>
  </si>
  <si>
    <t>Tipo General</t>
  </si>
  <si>
    <t xml:space="preserve">I.T </t>
  </si>
  <si>
    <t>Fogasa</t>
  </si>
  <si>
    <t>Formación profesional</t>
  </si>
  <si>
    <t>Cuota Fundación Laboral de la Construcción</t>
  </si>
  <si>
    <t>Plus prendas de trabajo (€/año)</t>
  </si>
  <si>
    <t>Seguridad Social (€/año)</t>
  </si>
  <si>
    <t>Total (€/año)</t>
  </si>
  <si>
    <t>Salario mes (12)</t>
  </si>
  <si>
    <t>Salario hora (€/h)</t>
  </si>
  <si>
    <t>Licenciado superior/Ingeniero</t>
  </si>
  <si>
    <t>Técnico medio</t>
  </si>
  <si>
    <t>Ayudante de obra</t>
  </si>
  <si>
    <t>Encargado General</t>
  </si>
  <si>
    <t>Encargado de obra</t>
  </si>
  <si>
    <t>Oficial de 1º</t>
  </si>
  <si>
    <t>Oficial 2º</t>
  </si>
  <si>
    <t>Ayudante (Oficial de 3ª)</t>
  </si>
  <si>
    <t>Peón especialista</t>
  </si>
  <si>
    <t>Peón</t>
  </si>
  <si>
    <t>Auxiliar adiministrativo</t>
  </si>
  <si>
    <t>Horas anuales</t>
  </si>
  <si>
    <t>Salario 2023 (€/año)</t>
  </si>
  <si>
    <t>CALCULO COSTES MANO OBRA CONVENIO CONSTRUCCION</t>
  </si>
  <si>
    <t>horas anuales</t>
  </si>
  <si>
    <t>horas mensuales</t>
  </si>
  <si>
    <t>TABLA SALARIAL 2022 CON INCREMENTOS HASTA 2026</t>
  </si>
  <si>
    <t>Peon especialista</t>
  </si>
  <si>
    <t>CALCULO COSTES MANO OBRA CONVENIO METAL</t>
  </si>
  <si>
    <t>Ingeniero</t>
  </si>
  <si>
    <t xml:space="preserve">Encargado </t>
  </si>
  <si>
    <t>Plus extrasalarial a 2025 +12%</t>
  </si>
  <si>
    <t>Salario a 2025</t>
  </si>
  <si>
    <t>precio pliego</t>
  </si>
  <si>
    <t>Deliniante</t>
  </si>
  <si>
    <t>PRECIO PLIEGO</t>
  </si>
  <si>
    <t>Salario 2026 (€/año)</t>
  </si>
  <si>
    <t>a partir de 2025 se supone en los cálculos de coste de mano de obra un incremento de 2% anual</t>
  </si>
  <si>
    <t>n/a</t>
  </si>
  <si>
    <t>N/A</t>
  </si>
  <si>
    <t>CALCULO COSTES MANO OBRA CONVENIO LIMPIEZAS</t>
  </si>
  <si>
    <t>INCREMENTO 10%  HASTA 2031</t>
  </si>
  <si>
    <t>Salario a 2031(se supone incremento 2%anual) +12%</t>
  </si>
  <si>
    <t>Salario a 2031(se supone incremento 2%anual) +16%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</si>
</sst>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717375"/>
      <name val="Inherit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7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10" fontId="0" fillId="0" borderId="1" xfId="0" applyNumberForma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" fontId="0" fillId="0" borderId="1" xfId="0" applyNumberFormat="1" applyBorder="1"/>
    <xf numFmtId="2" fontId="0" fillId="0" borderId="1" xfId="0" applyNumberFormat="1" applyBorder="1"/>
    <xf numFmtId="0" fontId="0" fillId="0" borderId="1" xfId="0" applyFill="1" applyBorder="1"/>
    <xf numFmtId="4" fontId="0" fillId="0" borderId="1" xfId="0" applyNumberFormat="1" applyFill="1" applyBorder="1"/>
    <xf numFmtId="2" fontId="0" fillId="0" borderId="0" xfId="0" applyNumberFormat="1"/>
    <xf numFmtId="3" fontId="0" fillId="0" borderId="0" xfId="0" applyNumberFormat="1"/>
    <xf numFmtId="0" fontId="4" fillId="2" borderId="0" xfId="0" applyFont="1" applyFill="1"/>
    <xf numFmtId="9" fontId="0" fillId="0" borderId="0" xfId="0" applyNumberFormat="1"/>
    <xf numFmtId="0" fontId="0" fillId="0" borderId="1" xfId="0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0" fillId="0" borderId="2" xfId="0" applyBorder="1" applyAlignment="1">
      <alignment wrapText="1"/>
    </xf>
    <xf numFmtId="0" fontId="0" fillId="0" borderId="0" xfId="0" applyBorder="1" applyAlignment="1">
      <alignment wrapText="1"/>
    </xf>
    <xf numFmtId="0" fontId="0" fillId="0" borderId="0" xfId="0" applyAlignment="1">
      <alignment wrapText="1"/>
    </xf>
    <xf numFmtId="43" fontId="0" fillId="0" borderId="1" xfId="1" applyFont="1" applyBorder="1"/>
    <xf numFmtId="0" fontId="2" fillId="0" borderId="1" xfId="0" applyFont="1" applyBorder="1" applyAlignment="1">
      <alignment horizontal="center" vertical="top" wrapText="1"/>
    </xf>
    <xf numFmtId="0" fontId="0" fillId="0" borderId="2" xfId="0" applyBorder="1" applyAlignment="1">
      <alignment horizontal="left" wrapText="1"/>
    </xf>
    <xf numFmtId="0" fontId="0" fillId="0" borderId="0" xfId="0" applyBorder="1" applyAlignment="1">
      <alignment horizontal="left" wrapText="1"/>
    </xf>
    <xf numFmtId="0" fontId="0" fillId="0" borderId="0" xfId="0" applyAlignment="1">
      <alignment horizontal="left" wrapText="1"/>
    </xf>
    <xf numFmtId="0" fontId="3" fillId="0" borderId="0" xfId="0" applyFont="1" applyAlignment="1">
      <alignment horizontal="left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4</xdr:row>
      <xdr:rowOff>0</xdr:rowOff>
    </xdr:from>
    <xdr:to>
      <xdr:col>3</xdr:col>
      <xdr:colOff>531169</xdr:colOff>
      <xdr:row>48</xdr:row>
      <xdr:rowOff>123825</xdr:rowOff>
    </xdr:to>
    <xdr:pic>
      <xdr:nvPicPr>
        <xdr:cNvPr id="2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14687550"/>
          <a:ext cx="7579668" cy="8505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</xdr:row>
      <xdr:rowOff>0</xdr:rowOff>
    </xdr:from>
    <xdr:to>
      <xdr:col>1</xdr:col>
      <xdr:colOff>1476375</xdr:colOff>
      <xdr:row>28</xdr:row>
      <xdr:rowOff>98183</xdr:rowOff>
    </xdr:to>
    <xdr:pic>
      <xdr:nvPicPr>
        <xdr:cNvPr id="8" name="Imagen 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182225"/>
          <a:ext cx="6086475" cy="47844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29</xdr:row>
      <xdr:rowOff>0</xdr:rowOff>
    </xdr:from>
    <xdr:to>
      <xdr:col>2</xdr:col>
      <xdr:colOff>1123950</xdr:colOff>
      <xdr:row>36</xdr:row>
      <xdr:rowOff>119997</xdr:rowOff>
    </xdr:to>
    <xdr:pic>
      <xdr:nvPicPr>
        <xdr:cNvPr id="9" name="Imagen 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077950"/>
          <a:ext cx="8391525" cy="14534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6"/>
  <sheetViews>
    <sheetView topLeftCell="A46" workbookViewId="0">
      <selection activeCell="D59" sqref="D59"/>
    </sheetView>
  </sheetViews>
  <sheetFormatPr baseColWidth="10" defaultRowHeight="15"/>
  <cols>
    <col min="1" max="1" width="63.140625" bestFit="1" customWidth="1"/>
    <col min="2" max="2" width="22.7109375" customWidth="1"/>
    <col min="3" max="3" width="19.85546875" customWidth="1"/>
    <col min="4" max="4" width="27.42578125" customWidth="1"/>
    <col min="6" max="6" width="22.7109375" bestFit="1" customWidth="1"/>
    <col min="7" max="7" width="25.7109375" customWidth="1"/>
    <col min="8" max="8" width="15" bestFit="1" customWidth="1"/>
    <col min="9" max="9" width="16.42578125" bestFit="1" customWidth="1"/>
    <col min="10" max="10" width="14.28515625" bestFit="1" customWidth="1"/>
  </cols>
  <sheetData>
    <row r="1" spans="1:1">
      <c r="A1" s="13" t="s">
        <v>49</v>
      </c>
    </row>
    <row r="2" spans="1:1">
      <c r="A2" s="13"/>
    </row>
    <row r="3" spans="1:1">
      <c r="A3" t="s">
        <v>35</v>
      </c>
    </row>
    <row r="54" spans="2:10">
      <c r="B54" s="2" t="s">
        <v>7</v>
      </c>
      <c r="C54" s="4">
        <v>0.23599999999999999</v>
      </c>
    </row>
    <row r="55" spans="2:10">
      <c r="B55" s="2" t="s">
        <v>8</v>
      </c>
      <c r="C55" s="4">
        <v>5.5E-2</v>
      </c>
      <c r="D55" t="s">
        <v>9</v>
      </c>
    </row>
    <row r="56" spans="2:10">
      <c r="B56" s="2" t="s">
        <v>10</v>
      </c>
      <c r="C56" s="4">
        <v>6.7000000000000004E-2</v>
      </c>
      <c r="D56" s="23"/>
      <c r="E56" s="24"/>
      <c r="F56" s="25"/>
      <c r="G56" s="25"/>
    </row>
    <row r="57" spans="2:10">
      <c r="B57" s="2" t="s">
        <v>11</v>
      </c>
      <c r="C57" s="4">
        <v>2E-3</v>
      </c>
    </row>
    <row r="58" spans="2:10">
      <c r="B58" s="2" t="s">
        <v>12</v>
      </c>
      <c r="C58" s="4">
        <v>6.0000000000000001E-3</v>
      </c>
    </row>
    <row r="59" spans="2:10">
      <c r="C59" s="4">
        <f>SUM(C54:C58)</f>
        <v>0.36599999999999999</v>
      </c>
    </row>
    <row r="64" spans="2:10">
      <c r="B64" s="1"/>
      <c r="C64" s="5" t="s">
        <v>45</v>
      </c>
      <c r="D64" s="5" t="s">
        <v>50</v>
      </c>
      <c r="E64" s="6"/>
      <c r="F64" s="5" t="s">
        <v>15</v>
      </c>
      <c r="G64" s="5" t="s">
        <v>16</v>
      </c>
      <c r="H64" s="5" t="s">
        <v>17</v>
      </c>
      <c r="I64" s="5" t="s">
        <v>18</v>
      </c>
      <c r="J64" s="16" t="s">
        <v>44</v>
      </c>
    </row>
    <row r="65" spans="2:10">
      <c r="B65" s="1" t="s">
        <v>0</v>
      </c>
      <c r="C65" s="7">
        <f>1736.06*12</f>
        <v>20832.72</v>
      </c>
      <c r="D65" s="21">
        <f>C65*1.1</f>
        <v>22915.992000000002</v>
      </c>
      <c r="E65" s="1"/>
      <c r="F65" s="7">
        <f>(C65+D65)*C59</f>
        <v>16012.028591999999</v>
      </c>
      <c r="G65" s="7">
        <f>+F65+D65+E65</f>
        <v>38928.020592000001</v>
      </c>
      <c r="H65" s="7">
        <f>+G65/12</f>
        <v>3244.0017160000002</v>
      </c>
      <c r="I65" s="8">
        <f>G65/D69</f>
        <v>22.181208314529915</v>
      </c>
      <c r="J65" s="1">
        <v>35</v>
      </c>
    </row>
    <row r="66" spans="2:10">
      <c r="B66" s="1" t="s">
        <v>1</v>
      </c>
      <c r="C66" s="7">
        <f>1384.88*12</f>
        <v>16618.560000000001</v>
      </c>
      <c r="D66" s="21">
        <f t="shared" ref="D66:D67" si="0">C66*1.1</f>
        <v>18280.416000000005</v>
      </c>
      <c r="E66" s="1"/>
      <c r="F66" s="7">
        <f>+(C66+D66)*C59</f>
        <v>12773.025216000004</v>
      </c>
      <c r="G66" s="7">
        <f>+F66+D66+E66</f>
        <v>31053.441216000007</v>
      </c>
      <c r="H66" s="7">
        <f t="shared" ref="H66:H67" si="1">+G66/12</f>
        <v>2587.7867680000004</v>
      </c>
      <c r="I66" s="8">
        <f>G66/D69</f>
        <v>17.694268499145302</v>
      </c>
      <c r="J66" s="1">
        <v>20</v>
      </c>
    </row>
    <row r="67" spans="2:10">
      <c r="B67" s="1" t="s">
        <v>36</v>
      </c>
      <c r="C67" s="7">
        <f>1200.21*12</f>
        <v>14402.52</v>
      </c>
      <c r="D67" s="21">
        <f t="shared" si="0"/>
        <v>15842.772000000003</v>
      </c>
      <c r="E67" s="1"/>
      <c r="F67" s="7">
        <f>+(C67+D67)*C59</f>
        <v>11069.776872</v>
      </c>
      <c r="G67" s="7">
        <f>+F67+D67+E67</f>
        <v>26912.548872000003</v>
      </c>
      <c r="H67" s="7">
        <f t="shared" si="1"/>
        <v>2242.7124060000001</v>
      </c>
      <c r="I67" s="8">
        <f>G67/D69</f>
        <v>15.334785682051283</v>
      </c>
      <c r="J67" s="1">
        <v>16</v>
      </c>
    </row>
    <row r="69" spans="2:10">
      <c r="C69" t="s">
        <v>33</v>
      </c>
      <c r="D69">
        <v>1755</v>
      </c>
    </row>
    <row r="70" spans="2:10">
      <c r="C70" t="s">
        <v>34</v>
      </c>
      <c r="D70">
        <f>D69/12</f>
        <v>146.25</v>
      </c>
    </row>
    <row r="74" spans="2:10">
      <c r="D74" s="11"/>
      <c r="E74" s="11"/>
      <c r="F74" s="11"/>
    </row>
    <row r="76" spans="2:10">
      <c r="C76" s="14"/>
      <c r="D76" s="14"/>
      <c r="E76" s="14"/>
      <c r="F76" s="14"/>
    </row>
  </sheetData>
  <mergeCells count="1">
    <mergeCell ref="D56:G56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62"/>
  <sheetViews>
    <sheetView topLeftCell="A31" workbookViewId="0">
      <selection activeCell="F52" sqref="F52:F60"/>
    </sheetView>
  </sheetViews>
  <sheetFormatPr baseColWidth="10" defaultRowHeight="15"/>
  <cols>
    <col min="1" max="1" width="69.140625" bestFit="1" customWidth="1"/>
    <col min="2" max="2" width="39.85546875" bestFit="1" customWidth="1"/>
    <col min="3" max="3" width="19.5703125" bestFit="1" customWidth="1"/>
    <col min="4" max="4" width="34.140625" bestFit="1" customWidth="1"/>
    <col min="6" max="6" width="20.28515625" customWidth="1"/>
    <col min="7" max="7" width="16.7109375" customWidth="1"/>
    <col min="9" max="9" width="15" bestFit="1" customWidth="1"/>
    <col min="10" max="10" width="16.42578125" bestFit="1" customWidth="1"/>
    <col min="11" max="11" width="16.5703125" bestFit="1" customWidth="1"/>
  </cols>
  <sheetData>
    <row r="2" spans="1:8">
      <c r="A2" s="13" t="s">
        <v>37</v>
      </c>
    </row>
    <row r="7" spans="1:8">
      <c r="D7" t="s">
        <v>2</v>
      </c>
    </row>
    <row r="8" spans="1:8">
      <c r="D8" s="26" t="s">
        <v>3</v>
      </c>
      <c r="E8" s="26"/>
      <c r="F8" s="26"/>
      <c r="G8" s="26"/>
      <c r="H8" s="26"/>
    </row>
    <row r="9" spans="1:8" ht="24" customHeight="1">
      <c r="D9" s="26" t="s">
        <v>4</v>
      </c>
      <c r="E9" s="26"/>
      <c r="F9" s="26"/>
      <c r="G9" s="26"/>
      <c r="H9" s="26"/>
    </row>
    <row r="10" spans="1:8">
      <c r="D10" s="26" t="s">
        <v>5</v>
      </c>
      <c r="E10" s="26"/>
      <c r="F10" s="26"/>
      <c r="G10" s="26"/>
      <c r="H10" s="26"/>
    </row>
    <row r="11" spans="1:8">
      <c r="D11" s="26" t="s">
        <v>6</v>
      </c>
      <c r="E11" s="26"/>
      <c r="F11" s="26"/>
      <c r="G11" s="26"/>
      <c r="H11" s="26"/>
    </row>
    <row r="12" spans="1:8">
      <c r="D12" t="s">
        <v>46</v>
      </c>
    </row>
    <row r="41" spans="2:8">
      <c r="B41" s="3" t="s">
        <v>7</v>
      </c>
      <c r="C41" s="4">
        <v>0.23599999999999999</v>
      </c>
    </row>
    <row r="42" spans="2:8">
      <c r="B42" s="3" t="s">
        <v>8</v>
      </c>
      <c r="C42" s="4">
        <v>5.5E-2</v>
      </c>
    </row>
    <row r="43" spans="2:8">
      <c r="B43" s="3" t="s">
        <v>10</v>
      </c>
      <c r="C43" s="4">
        <v>6.7000000000000004E-2</v>
      </c>
      <c r="D43" s="18"/>
      <c r="E43" s="19"/>
      <c r="F43" s="19"/>
      <c r="G43" s="20"/>
      <c r="H43" s="20"/>
    </row>
    <row r="44" spans="2:8">
      <c r="B44" s="3" t="s">
        <v>11</v>
      </c>
      <c r="C44" s="4">
        <v>2E-3</v>
      </c>
    </row>
    <row r="45" spans="2:8" ht="15.75" customHeight="1">
      <c r="B45" s="3" t="s">
        <v>12</v>
      </c>
      <c r="C45" s="4">
        <v>6.0000000000000001E-3</v>
      </c>
    </row>
    <row r="46" spans="2:8">
      <c r="C46" s="4">
        <f>SUM(C41:C45)</f>
        <v>0.36599999999999999</v>
      </c>
    </row>
    <row r="51" spans="2:12" ht="45">
      <c r="B51" s="1"/>
      <c r="C51" s="5" t="s">
        <v>31</v>
      </c>
      <c r="D51" s="5" t="s">
        <v>40</v>
      </c>
      <c r="E51" s="6" t="s">
        <v>41</v>
      </c>
      <c r="F51" s="6" t="s">
        <v>51</v>
      </c>
      <c r="G51" s="5" t="s">
        <v>15</v>
      </c>
      <c r="H51" s="5" t="s">
        <v>16</v>
      </c>
      <c r="I51" s="5" t="s">
        <v>17</v>
      </c>
      <c r="J51" s="5" t="s">
        <v>18</v>
      </c>
      <c r="K51" s="16" t="s">
        <v>42</v>
      </c>
      <c r="L51" s="17"/>
    </row>
    <row r="52" spans="2:12">
      <c r="B52" s="1" t="s">
        <v>38</v>
      </c>
      <c r="C52" s="7">
        <v>36253.410000000003</v>
      </c>
      <c r="D52" s="1">
        <f>C52*0.12</f>
        <v>4350.4092000000001</v>
      </c>
      <c r="E52" s="7">
        <f>C52+D52</f>
        <v>40603.819200000005</v>
      </c>
      <c r="F52" s="7">
        <f>E52*1.12</f>
        <v>45476.277504000012</v>
      </c>
      <c r="G52" s="7">
        <f>+(F52)*C46</f>
        <v>16644.317566464004</v>
      </c>
      <c r="H52" s="7">
        <f>F52+G52</f>
        <v>62120.595070464013</v>
      </c>
      <c r="I52" s="7">
        <f>+H52/12</f>
        <v>5176.7162558720011</v>
      </c>
      <c r="J52" s="8">
        <f>H52/C62</f>
        <v>35.096381395742377</v>
      </c>
      <c r="K52" s="1">
        <v>40</v>
      </c>
    </row>
    <row r="53" spans="2:12">
      <c r="B53" s="1" t="s">
        <v>39</v>
      </c>
      <c r="C53" s="7">
        <v>20296.95</v>
      </c>
      <c r="D53" s="1">
        <f t="shared" ref="D53:D60" si="0">C53*0.12</f>
        <v>2435.634</v>
      </c>
      <c r="E53" s="7">
        <f t="shared" ref="E53:E60" si="1">C53+D53</f>
        <v>22732.584000000003</v>
      </c>
      <c r="F53" s="7">
        <f t="shared" ref="F53:F60" si="2">E53*1.12</f>
        <v>25460.494080000004</v>
      </c>
      <c r="G53" s="7">
        <f>+(F53)*C46</f>
        <v>9318.5408332800016</v>
      </c>
      <c r="H53" s="7">
        <f t="shared" ref="H53:H60" si="3">F53+G53</f>
        <v>34779.034913280004</v>
      </c>
      <c r="I53" s="7">
        <f t="shared" ref="I53:I60" si="4">+H53/12</f>
        <v>2898.2529094400002</v>
      </c>
      <c r="J53" s="8">
        <f>H53/C62</f>
        <v>19.649172267389833</v>
      </c>
      <c r="K53" s="1">
        <v>25</v>
      </c>
    </row>
    <row r="54" spans="2:12">
      <c r="B54" s="1" t="s">
        <v>24</v>
      </c>
      <c r="C54" s="7">
        <v>20844.240000000002</v>
      </c>
      <c r="D54" s="1">
        <f t="shared" si="0"/>
        <v>2501.3088000000002</v>
      </c>
      <c r="E54" s="7">
        <f t="shared" si="1"/>
        <v>23345.5488</v>
      </c>
      <c r="F54" s="7">
        <f t="shared" si="2"/>
        <v>26147.014656000003</v>
      </c>
      <c r="G54" s="7">
        <f>+(F54)*C46</f>
        <v>9569.807364096001</v>
      </c>
      <c r="H54" s="7">
        <f t="shared" si="3"/>
        <v>35716.822020096006</v>
      </c>
      <c r="I54" s="7">
        <f t="shared" si="4"/>
        <v>2976.4018350080005</v>
      </c>
      <c r="J54" s="8">
        <f>H54/C62</f>
        <v>20.178995491579663</v>
      </c>
      <c r="K54" s="1">
        <v>36.880000000000003</v>
      </c>
    </row>
    <row r="55" spans="2:12">
      <c r="B55" s="1" t="s">
        <v>25</v>
      </c>
      <c r="C55" s="7">
        <v>18247.16</v>
      </c>
      <c r="D55" s="1">
        <f t="shared" si="0"/>
        <v>2189.6592000000001</v>
      </c>
      <c r="E55" s="7">
        <f t="shared" si="1"/>
        <v>20436.819199999998</v>
      </c>
      <c r="F55" s="7">
        <f t="shared" si="2"/>
        <v>22889.237504000001</v>
      </c>
      <c r="G55" s="7">
        <f>+(F55)*C46</f>
        <v>8377.4609264640003</v>
      </c>
      <c r="H55" s="7">
        <f t="shared" si="3"/>
        <v>31266.698430463999</v>
      </c>
      <c r="I55" s="7">
        <f t="shared" si="4"/>
        <v>2605.5582025386666</v>
      </c>
      <c r="J55" s="8">
        <f>H55/C62</f>
        <v>17.664801373143501</v>
      </c>
      <c r="K55" s="1" t="s">
        <v>47</v>
      </c>
    </row>
    <row r="56" spans="2:12">
      <c r="B56" s="1" t="s">
        <v>26</v>
      </c>
      <c r="C56" s="7">
        <v>17318.2</v>
      </c>
      <c r="D56" s="1">
        <f t="shared" si="0"/>
        <v>2078.1840000000002</v>
      </c>
      <c r="E56" s="7">
        <f t="shared" si="1"/>
        <v>19396.384000000002</v>
      </c>
      <c r="F56" s="7">
        <f t="shared" si="2"/>
        <v>21723.950080000002</v>
      </c>
      <c r="G56" s="7">
        <f>+(F56)*C46</f>
        <v>7950.9657292800002</v>
      </c>
      <c r="H56" s="7">
        <f t="shared" si="3"/>
        <v>29674.915809280003</v>
      </c>
      <c r="I56" s="7">
        <f t="shared" si="4"/>
        <v>2472.9096507733334</v>
      </c>
      <c r="J56" s="8">
        <f>H56/C62</f>
        <v>16.765489157785311</v>
      </c>
      <c r="K56" s="1" t="s">
        <v>47</v>
      </c>
    </row>
    <row r="57" spans="2:12">
      <c r="B57" s="1" t="s">
        <v>27</v>
      </c>
      <c r="C57" s="7">
        <v>19671.34</v>
      </c>
      <c r="D57" s="1">
        <f t="shared" si="0"/>
        <v>2360.5607999999997</v>
      </c>
      <c r="E57" s="7">
        <f t="shared" si="1"/>
        <v>22031.900799999999</v>
      </c>
      <c r="F57" s="7">
        <f t="shared" si="2"/>
        <v>24675.728896000001</v>
      </c>
      <c r="G57" s="7">
        <f>+(F57)*C46</f>
        <v>9031.3167759360003</v>
      </c>
      <c r="H57" s="7">
        <f t="shared" si="3"/>
        <v>33707.045671936001</v>
      </c>
      <c r="I57" s="7">
        <f t="shared" si="4"/>
        <v>2808.9204726613334</v>
      </c>
      <c r="J57" s="8">
        <f>H57/C62</f>
        <v>19.043528628212432</v>
      </c>
      <c r="K57" s="1" t="s">
        <v>47</v>
      </c>
    </row>
    <row r="58" spans="2:12">
      <c r="B58" s="1" t="s">
        <v>28</v>
      </c>
      <c r="C58" s="7">
        <v>19003.400000000001</v>
      </c>
      <c r="D58" s="1">
        <f t="shared" si="0"/>
        <v>2280.4079999999999</v>
      </c>
      <c r="E58" s="7">
        <f t="shared" si="1"/>
        <v>21283.808000000001</v>
      </c>
      <c r="F58" s="7">
        <f t="shared" si="2"/>
        <v>23837.864960000003</v>
      </c>
      <c r="G58" s="7">
        <f>+(F58)*C46</f>
        <v>8724.6585753600011</v>
      </c>
      <c r="H58" s="7">
        <f t="shared" si="3"/>
        <v>32562.523535360004</v>
      </c>
      <c r="I58" s="7">
        <f t="shared" si="4"/>
        <v>2713.5436279466671</v>
      </c>
      <c r="J58" s="8">
        <f>H58/C62</f>
        <v>18.396905952180791</v>
      </c>
      <c r="K58" s="1" t="s">
        <v>47</v>
      </c>
    </row>
    <row r="59" spans="2:12">
      <c r="B59" s="9" t="s">
        <v>29</v>
      </c>
      <c r="C59" s="7">
        <v>18796.66</v>
      </c>
      <c r="D59" s="1">
        <f t="shared" si="0"/>
        <v>2255.5992000000001</v>
      </c>
      <c r="E59" s="7">
        <f t="shared" si="1"/>
        <v>21052.2592</v>
      </c>
      <c r="F59" s="7">
        <f t="shared" si="2"/>
        <v>23578.530304000004</v>
      </c>
      <c r="G59" s="7">
        <f>+(F59)*C46</f>
        <v>8629.7420912640009</v>
      </c>
      <c r="H59" s="7">
        <f t="shared" si="3"/>
        <v>32208.272395264004</v>
      </c>
      <c r="I59" s="10">
        <f t="shared" si="4"/>
        <v>2684.0226996053339</v>
      </c>
      <c r="J59" s="8">
        <f>H59/C62</f>
        <v>18.196764065120906</v>
      </c>
      <c r="K59" s="1">
        <v>23</v>
      </c>
    </row>
    <row r="60" spans="2:12">
      <c r="B60" s="9" t="s">
        <v>43</v>
      </c>
      <c r="C60" s="10">
        <v>20597.57</v>
      </c>
      <c r="D60" s="9">
        <f t="shared" si="0"/>
        <v>2471.7084</v>
      </c>
      <c r="E60" s="10">
        <f t="shared" si="1"/>
        <v>23069.278399999999</v>
      </c>
      <c r="F60" s="7">
        <f t="shared" si="2"/>
        <v>25837.591808000001</v>
      </c>
      <c r="G60" s="7">
        <f>+(F60)*C46</f>
        <v>9456.5586017280002</v>
      </c>
      <c r="H60" s="7">
        <f t="shared" si="3"/>
        <v>35294.150409727998</v>
      </c>
      <c r="I60" s="10">
        <f t="shared" si="4"/>
        <v>2941.1792008106663</v>
      </c>
      <c r="J60" s="8">
        <f>H60/C62</f>
        <v>19.94019797159774</v>
      </c>
      <c r="K60" s="1">
        <v>35</v>
      </c>
    </row>
    <row r="62" spans="2:12">
      <c r="B62" t="s">
        <v>30</v>
      </c>
      <c r="C62" s="12">
        <v>1770</v>
      </c>
    </row>
  </sheetData>
  <mergeCells count="4">
    <mergeCell ref="D8:H8"/>
    <mergeCell ref="D9:H9"/>
    <mergeCell ref="D10:H10"/>
    <mergeCell ref="D11:H11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J31"/>
  <sheetViews>
    <sheetView tabSelected="1" workbookViewId="0">
      <selection activeCell="I21" sqref="I21"/>
    </sheetView>
  </sheetViews>
  <sheetFormatPr baseColWidth="10" defaultRowHeight="15"/>
  <cols>
    <col min="2" max="2" width="39.85546875" bestFit="1" customWidth="1"/>
    <col min="3" max="3" width="18.5703125" bestFit="1" customWidth="1"/>
    <col min="4" max="4" width="23.28515625" customWidth="1"/>
    <col min="6" max="6" width="34.42578125" bestFit="1" customWidth="1"/>
    <col min="7" max="7" width="12.42578125" bestFit="1" customWidth="1"/>
    <col min="8" max="8" width="15" bestFit="1" customWidth="1"/>
    <col min="9" max="9" width="16.42578125" bestFit="1" customWidth="1"/>
    <col min="10" max="10" width="14.28515625" bestFit="1" customWidth="1"/>
  </cols>
  <sheetData>
    <row r="3" spans="1:7">
      <c r="A3" s="13" t="s">
        <v>32</v>
      </c>
      <c r="B3" s="13"/>
    </row>
    <row r="6" spans="1:7">
      <c r="B6" s="15" t="s">
        <v>7</v>
      </c>
      <c r="C6" s="4">
        <v>0.23599999999999999</v>
      </c>
    </row>
    <row r="7" spans="1:7">
      <c r="B7" s="15" t="s">
        <v>8</v>
      </c>
      <c r="C7" s="4">
        <v>5.5E-2</v>
      </c>
    </row>
    <row r="8" spans="1:7">
      <c r="B8" s="15" t="s">
        <v>10</v>
      </c>
      <c r="C8" s="4">
        <v>6.7000000000000004E-2</v>
      </c>
      <c r="D8" s="24"/>
      <c r="E8" s="24"/>
      <c r="F8" s="25"/>
      <c r="G8" s="25"/>
    </row>
    <row r="9" spans="1:7">
      <c r="B9" s="15" t="s">
        <v>11</v>
      </c>
      <c r="C9" s="4">
        <v>2E-3</v>
      </c>
    </row>
    <row r="10" spans="1:7">
      <c r="B10" s="15" t="s">
        <v>12</v>
      </c>
      <c r="C10" s="4">
        <v>6.0000000000000001E-3</v>
      </c>
    </row>
    <row r="11" spans="1:7">
      <c r="B11" s="15" t="s">
        <v>13</v>
      </c>
      <c r="C11" s="4">
        <v>3.5000000000000001E-3</v>
      </c>
    </row>
    <row r="12" spans="1:7">
      <c r="C12" s="4">
        <f>SUM(C6:C11)</f>
        <v>0.3695</v>
      </c>
    </row>
    <row r="17" spans="2:10" ht="60">
      <c r="B17" s="1"/>
      <c r="C17" s="5" t="s">
        <v>31</v>
      </c>
      <c r="D17" s="22" t="s">
        <v>52</v>
      </c>
      <c r="E17" s="6" t="s">
        <v>14</v>
      </c>
      <c r="F17" s="5" t="s">
        <v>15</v>
      </c>
      <c r="G17" s="5" t="s">
        <v>16</v>
      </c>
      <c r="H17" s="5" t="s">
        <v>17</v>
      </c>
      <c r="I17" s="5" t="s">
        <v>18</v>
      </c>
      <c r="J17" s="16" t="s">
        <v>44</v>
      </c>
    </row>
    <row r="18" spans="2:10">
      <c r="B18" s="1" t="s">
        <v>19</v>
      </c>
      <c r="C18" s="7">
        <v>56879.09</v>
      </c>
      <c r="D18" s="21">
        <f>C18*1.16</f>
        <v>65979.744399999996</v>
      </c>
      <c r="E18" s="1">
        <v>62.18</v>
      </c>
      <c r="F18" s="7">
        <f>D18*C12</f>
        <v>24379.515555799997</v>
      </c>
      <c r="G18" s="7">
        <f>+D18+F18+E18</f>
        <v>90421.439955799986</v>
      </c>
      <c r="H18" s="7">
        <f t="shared" ref="H18:H28" si="0">+G18/12</f>
        <v>7535.1199963166655</v>
      </c>
      <c r="I18" s="8">
        <f>G18/C31</f>
        <v>52.086082923847918</v>
      </c>
      <c r="J18" s="1" t="s">
        <v>47</v>
      </c>
    </row>
    <row r="19" spans="2:10">
      <c r="B19" s="1" t="s">
        <v>20</v>
      </c>
      <c r="C19" s="7">
        <v>44188.72</v>
      </c>
      <c r="D19" s="21">
        <f t="shared" ref="D19:D28" si="1">C19*1.16</f>
        <v>51258.915199999996</v>
      </c>
      <c r="E19" s="1">
        <f>+E18</f>
        <v>62.18</v>
      </c>
      <c r="F19" s="7">
        <f>D19*C12</f>
        <v>18940.169166399999</v>
      </c>
      <c r="G19" s="7">
        <f t="shared" ref="G19:G28" si="2">+D19+F19+E19</f>
        <v>70261.264366399992</v>
      </c>
      <c r="H19" s="7">
        <f t="shared" si="0"/>
        <v>5855.1053638666663</v>
      </c>
      <c r="I19" s="8">
        <f>G19/C31</f>
        <v>40.47307855207373</v>
      </c>
      <c r="J19" s="1" t="s">
        <v>47</v>
      </c>
    </row>
    <row r="20" spans="2:10">
      <c r="B20" s="1" t="s">
        <v>21</v>
      </c>
      <c r="C20" s="7">
        <v>37232.230000000003</v>
      </c>
      <c r="D20" s="21">
        <f t="shared" si="1"/>
        <v>43189.3868</v>
      </c>
      <c r="E20" s="1">
        <f t="shared" ref="E20:E27" si="3">+E19</f>
        <v>62.18</v>
      </c>
      <c r="F20" s="7">
        <f>D20*C12</f>
        <v>15958.478422599999</v>
      </c>
      <c r="G20" s="7">
        <f t="shared" si="2"/>
        <v>59210.045222599998</v>
      </c>
      <c r="H20" s="7">
        <f t="shared" si="0"/>
        <v>4934.1704352166662</v>
      </c>
      <c r="I20" s="8">
        <f>G20/C31</f>
        <v>34.107168907027649</v>
      </c>
      <c r="J20" s="1" t="s">
        <v>47</v>
      </c>
    </row>
    <row r="21" spans="2:10">
      <c r="B21" s="1" t="s">
        <v>22</v>
      </c>
      <c r="C21" s="7">
        <v>34825.300000000003</v>
      </c>
      <c r="D21" s="21">
        <f t="shared" si="1"/>
        <v>40397.347999999998</v>
      </c>
      <c r="E21" s="1">
        <f t="shared" si="3"/>
        <v>62.18</v>
      </c>
      <c r="F21" s="7">
        <f>D21*C12</f>
        <v>14926.820086</v>
      </c>
      <c r="G21" s="7">
        <f t="shared" si="2"/>
        <v>55386.348085999998</v>
      </c>
      <c r="H21" s="7">
        <f t="shared" si="0"/>
        <v>4615.5290071666668</v>
      </c>
      <c r="I21" s="8">
        <f>G21/C31</f>
        <v>31.904578390552995</v>
      </c>
      <c r="J21" s="1">
        <v>35</v>
      </c>
    </row>
    <row r="22" spans="2:10">
      <c r="B22" s="1" t="s">
        <v>23</v>
      </c>
      <c r="C22" s="7">
        <v>30116.03</v>
      </c>
      <c r="D22" s="21">
        <f t="shared" si="1"/>
        <v>34934.594799999999</v>
      </c>
      <c r="E22" s="1">
        <f t="shared" si="3"/>
        <v>62.18</v>
      </c>
      <c r="F22" s="7">
        <f>D22*C12</f>
        <v>12908.332778599999</v>
      </c>
      <c r="G22" s="7">
        <f t="shared" si="2"/>
        <v>47905.1075786</v>
      </c>
      <c r="H22" s="7">
        <f t="shared" si="0"/>
        <v>3992.0922982166667</v>
      </c>
      <c r="I22" s="8">
        <f>G22/C31</f>
        <v>27.595108052188941</v>
      </c>
      <c r="J22" s="1" t="s">
        <v>47</v>
      </c>
    </row>
    <row r="23" spans="2:10">
      <c r="B23" s="1" t="s">
        <v>24</v>
      </c>
      <c r="C23" s="7">
        <v>23702.41</v>
      </c>
      <c r="D23" s="21">
        <f t="shared" si="1"/>
        <v>27494.795599999998</v>
      </c>
      <c r="E23" s="1">
        <v>63.18</v>
      </c>
      <c r="F23" s="7">
        <f>D23*C12</f>
        <v>10159.326974199999</v>
      </c>
      <c r="G23" s="7">
        <f t="shared" si="2"/>
        <v>37717.302574199995</v>
      </c>
      <c r="H23" s="7">
        <f t="shared" si="0"/>
        <v>3143.1085478499995</v>
      </c>
      <c r="I23" s="8">
        <f>G23/C31</f>
        <v>21.726556782373269</v>
      </c>
      <c r="J23" s="1">
        <v>22</v>
      </c>
    </row>
    <row r="24" spans="2:10">
      <c r="B24" s="1" t="s">
        <v>25</v>
      </c>
      <c r="C24" s="7">
        <v>20999.73</v>
      </c>
      <c r="D24" s="21">
        <f t="shared" si="1"/>
        <v>24359.686799999999</v>
      </c>
      <c r="E24" s="1">
        <f t="shared" ref="E24" si="4">+E23</f>
        <v>63.18</v>
      </c>
      <c r="F24" s="7">
        <f>D24*C12</f>
        <v>9000.9042725999989</v>
      </c>
      <c r="G24" s="7">
        <f t="shared" si="2"/>
        <v>33423.7710726</v>
      </c>
      <c r="H24" s="7">
        <f t="shared" si="0"/>
        <v>2785.31425605</v>
      </c>
      <c r="I24" s="8">
        <f>G24/C31</f>
        <v>19.253324350576037</v>
      </c>
      <c r="J24" s="1" t="s">
        <v>47</v>
      </c>
    </row>
    <row r="25" spans="2:10">
      <c r="B25" s="1" t="s">
        <v>26</v>
      </c>
      <c r="C25" s="7">
        <v>20347.310000000001</v>
      </c>
      <c r="D25" s="21">
        <f t="shared" si="1"/>
        <v>23602.8796</v>
      </c>
      <c r="E25" s="1">
        <f t="shared" si="3"/>
        <v>63.18</v>
      </c>
      <c r="F25" s="7">
        <f>D25*C12</f>
        <v>8721.2640121999993</v>
      </c>
      <c r="G25" s="7">
        <f t="shared" si="2"/>
        <v>32387.323612200002</v>
      </c>
      <c r="H25" s="7">
        <f t="shared" si="0"/>
        <v>2698.9436343500001</v>
      </c>
      <c r="I25" s="8">
        <f>G25/C31</f>
        <v>18.656292403341016</v>
      </c>
      <c r="J25" s="1">
        <v>19</v>
      </c>
    </row>
    <row r="26" spans="2:10">
      <c r="B26" s="1" t="s">
        <v>27</v>
      </c>
      <c r="C26" s="7">
        <v>19671.34</v>
      </c>
      <c r="D26" s="21">
        <f t="shared" si="1"/>
        <v>22818.754399999998</v>
      </c>
      <c r="E26" s="1">
        <f t="shared" si="3"/>
        <v>63.18</v>
      </c>
      <c r="F26" s="7">
        <f>D26*C12</f>
        <v>8431.5297507999985</v>
      </c>
      <c r="G26" s="7">
        <f t="shared" si="2"/>
        <v>31313.464150799999</v>
      </c>
      <c r="H26" s="7">
        <f t="shared" si="0"/>
        <v>2609.4553458999999</v>
      </c>
      <c r="I26" s="8">
        <f>G26/C31</f>
        <v>18.037709764285715</v>
      </c>
      <c r="J26" s="1" t="s">
        <v>47</v>
      </c>
    </row>
    <row r="27" spans="2:10">
      <c r="B27" s="1" t="s">
        <v>28</v>
      </c>
      <c r="C27" s="7">
        <v>19003.400000000001</v>
      </c>
      <c r="D27" s="21">
        <f t="shared" si="1"/>
        <v>22043.944</v>
      </c>
      <c r="E27" s="1">
        <f t="shared" si="3"/>
        <v>63.18</v>
      </c>
      <c r="F27" s="7">
        <f>D27*C12</f>
        <v>8145.2373079999998</v>
      </c>
      <c r="G27" s="7">
        <f t="shared" si="2"/>
        <v>30252.361308</v>
      </c>
      <c r="H27" s="7">
        <f t="shared" si="0"/>
        <v>2521.0301089999998</v>
      </c>
      <c r="I27" s="8">
        <f>G27/C31</f>
        <v>17.426475407834101</v>
      </c>
      <c r="J27" s="1" t="s">
        <v>48</v>
      </c>
    </row>
    <row r="28" spans="2:10">
      <c r="B28" s="9" t="s">
        <v>29</v>
      </c>
      <c r="C28" s="7">
        <v>18796.66</v>
      </c>
      <c r="D28" s="21">
        <f t="shared" si="1"/>
        <v>21804.125599999999</v>
      </c>
      <c r="E28" s="1">
        <v>64.180000000000007</v>
      </c>
      <c r="F28" s="7">
        <f>D28*C12</f>
        <v>8056.6244091999997</v>
      </c>
      <c r="G28" s="7">
        <f t="shared" si="2"/>
        <v>29924.930009199998</v>
      </c>
      <c r="H28" s="10">
        <f t="shared" si="0"/>
        <v>2493.7441674333331</v>
      </c>
      <c r="I28" s="8">
        <f>G28/C31</f>
        <v>17.237862908525344</v>
      </c>
      <c r="J28" s="1" t="s">
        <v>47</v>
      </c>
    </row>
    <row r="31" spans="2:10">
      <c r="B31" t="s">
        <v>30</v>
      </c>
      <c r="C31" s="12">
        <v>1736</v>
      </c>
    </row>
  </sheetData>
  <mergeCells count="1">
    <mergeCell ref="D8:G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CONVENIO LIMPIEZAS</vt:lpstr>
      <vt:lpstr>convenio metal</vt:lpstr>
      <vt:lpstr>convenio construccion</vt:lpstr>
    </vt:vector>
  </TitlesOfParts>
  <Company>TRAGSA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TRAGSA</dc:creator>
  <cp:lastModifiedBy>TRAGSA</cp:lastModifiedBy>
  <dcterms:created xsi:type="dcterms:W3CDTF">2023-07-27T09:46:24Z</dcterms:created>
  <dcterms:modified xsi:type="dcterms:W3CDTF">2025-04-23T06:21:46Z</dcterms:modified>
</cp:coreProperties>
</file>