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705" yWindow="-15" windowWidth="21090" windowHeight="2772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D30" i="1" l="1"/>
  <c r="D29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G30" i="1" l="1"/>
  <c r="G29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31" i="1" l="1"/>
  <c r="G33" i="1" s="1"/>
  <c r="E27" i="1"/>
  <c r="E25" i="1"/>
  <c r="E26" i="1"/>
  <c r="G32" i="1" l="1"/>
  <c r="F35" i="1" s="1"/>
  <c r="E30" i="1"/>
  <c r="E29" i="1"/>
  <c r="E24" i="1" l="1"/>
  <c r="E23" i="1"/>
  <c r="E22" i="1"/>
  <c r="E21" i="1"/>
  <c r="E20" i="1"/>
  <c r="E19" i="1"/>
  <c r="E18" i="1"/>
  <c r="E17" i="1"/>
  <c r="E16" i="1"/>
  <c r="E15" i="1"/>
  <c r="E14" i="1"/>
  <c r="E31" i="1" l="1"/>
</calcChain>
</file>

<file path=xl/sharedStrings.xml><?xml version="1.0" encoding="utf-8"?>
<sst xmlns="http://schemas.openxmlformats.org/spreadsheetml/2006/main" count="56" uniqueCount="55">
  <si>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</si>
  <si>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</si>
  <si>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</si>
  <si>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</si>
  <si>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</si>
  <si>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</si>
  <si>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</si>
  <si>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</si>
  <si>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</si>
  <si>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</si>
  <si>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</si>
  <si>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</si>
  <si>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Ud. Alquiler mensual Contenedor TIPO 1</t>
  </si>
  <si>
    <t>LOTE 3: PUERTO DE PALMA Y ALCUDIA</t>
  </si>
  <si>
    <t>Puerto de PALMA</t>
  </si>
  <si>
    <t>03.01</t>
  </si>
  <si>
    <t>03.02</t>
  </si>
  <si>
    <t>Ud. Alquiler mensual Contenedor TIPO 2</t>
  </si>
  <si>
    <t>Ud. Alquiler mensual Contenedor Tipo 2 para Material No Reciclable</t>
  </si>
  <si>
    <t>M3 Servicio Destrucción de documentación</t>
  </si>
  <si>
    <t>M3 Servicio Destrucción de otro tipo de información paletizada</t>
  </si>
  <si>
    <t>Ud. Alquiler mensual Contenedor para soportes digitales</t>
  </si>
  <si>
    <t xml:space="preserve">KG. Destrucción de soportes digitales CD/DVD/Digitales/Cintas lto2/Dat 4mm/Pen Drive </t>
  </si>
  <si>
    <t>03.01.01</t>
  </si>
  <si>
    <t>03.01.02</t>
  </si>
  <si>
    <t>03.01.03</t>
  </si>
  <si>
    <t>03.01.04</t>
  </si>
  <si>
    <t>03.01.05</t>
  </si>
  <si>
    <t>03.01.06</t>
  </si>
  <si>
    <t>03.01.07</t>
  </si>
  <si>
    <t>03.01.08</t>
  </si>
  <si>
    <t>03.01.09</t>
  </si>
  <si>
    <t>03.01.10</t>
  </si>
  <si>
    <t>03.01.11</t>
  </si>
  <si>
    <t>03.01.12</t>
  </si>
  <si>
    <t>03.01.13</t>
  </si>
  <si>
    <t>03.01.14</t>
  </si>
  <si>
    <t>03.02.01</t>
  </si>
  <si>
    <t>03.02.02</t>
  </si>
  <si>
    <t>Gastos generales</t>
  </si>
  <si>
    <t>Beneficio Industrial</t>
  </si>
  <si>
    <t>NOTA: SE DEBEN COMPLETAR TODAS LAS CASILLAS EN BLANCO</t>
  </si>
  <si>
    <t>incluidos los porcentajes de Gastos generales (el Valor ofertado debe ser menor o igual al 13%, porcentaje contemplado en el presupuesto ) y Beneficio Industrial (el Valor ofertado debe ser menor o igual al 6%, porcentaje contemplado en el presupuesto )</t>
  </si>
  <si>
    <t>Puerto de Alcudia</t>
  </si>
  <si>
    <t>Ud. Servicio de Destrucción a demanda: Recogida, destrucción y gestión medioambiental, incluye emisión de Acta de destrucción de copias (certificado) CONTENEDOR TIPO 1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</si>
  <si>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</si>
  <si>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>Expediente: GST25-0099</t>
  </si>
  <si>
    <t>DESTRUCCIÓN DE DOCUMENTOS FÍSICOS EN SOPORTE PAPEL Y DIGITAL EN LOS PUERTOS DE LA AUTORIDAD PORTUARIA DE BALEARES</t>
  </si>
  <si>
    <t>Ud. Alquiler mensual Contenedor Tipo 2 Jaula para cartón</t>
  </si>
  <si>
    <t>Ud. Servicio de Destrucción a demanda contenedor TIPO 1</t>
  </si>
  <si>
    <t>Ud. Servicio de Destrucción a demanda contenedor TIPO 2</t>
  </si>
  <si>
    <t>Ud. Servicio de Destrucción a demanda contenedor TIPO 2 para Material No Reciclable</t>
  </si>
  <si>
    <t>Ud. Servicio de Destrucción a demanda contenedor TIPO 2 Jaula para cartón</t>
  </si>
  <si>
    <t>Ud. Retirada de Contenedor para soportes digitales</t>
  </si>
  <si>
    <t>Ud. Destrucción de soportes Discos duros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</si>
</sst>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i/>
      <sz val="10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/>
        <bgColor rgb="FFD8D8D8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81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7" xfId="0" applyFont="1" applyFill="1" applyBorder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3" xfId="0" applyFont="1" applyFill="1" applyBorder="1"/>
    <xf numFmtId="0" fontId="3" fillId="2" borderId="8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9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64" fontId="11" fillId="2" borderId="22" xfId="0" applyNumberFormat="1" applyFont="1" applyFill="1" applyBorder="1" applyAlignment="1">
      <alignment vertical="center" wrapText="1"/>
    </xf>
    <xf numFmtId="164" fontId="12" fillId="5" borderId="24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2" fillId="7" borderId="28" xfId="0" applyFont="1" applyFill="1" applyBorder="1" applyAlignment="1"/>
    <xf numFmtId="2" fontId="12" fillId="4" borderId="6" xfId="0" applyNumberFormat="1" applyFont="1" applyFill="1" applyBorder="1" applyAlignment="1">
      <alignment vertical="center" wrapText="1"/>
    </xf>
    <xf numFmtId="0" fontId="12" fillId="4" borderId="22" xfId="0" applyFont="1" applyFill="1" applyBorder="1" applyAlignment="1">
      <alignment vertical="center" wrapText="1"/>
    </xf>
    <xf numFmtId="0" fontId="12" fillId="8" borderId="21" xfId="0" applyFont="1" applyFill="1" applyBorder="1" applyAlignment="1">
      <alignment horizontal="center" vertical="center" wrapText="1"/>
    </xf>
    <xf numFmtId="164" fontId="11" fillId="8" borderId="6" xfId="0" applyNumberFormat="1" applyFont="1" applyFill="1" applyBorder="1" applyAlignment="1">
      <alignment vertical="center" wrapText="1"/>
    </xf>
    <xf numFmtId="0" fontId="12" fillId="8" borderId="22" xfId="0" applyFont="1" applyFill="1" applyBorder="1" applyAlignment="1">
      <alignment vertical="center" wrapText="1"/>
    </xf>
    <xf numFmtId="2" fontId="12" fillId="8" borderId="6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vertical="center" wrapText="1"/>
    </xf>
    <xf numFmtId="2" fontId="11" fillId="2" borderId="32" xfId="0" applyNumberFormat="1" applyFont="1" applyFill="1" applyBorder="1" applyAlignment="1">
      <alignment vertical="center" wrapText="1"/>
    </xf>
    <xf numFmtId="164" fontId="11" fillId="2" borderId="32" xfId="0" applyNumberFormat="1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 wrapText="1"/>
    </xf>
    <xf numFmtId="2" fontId="11" fillId="2" borderId="33" xfId="0" applyNumberFormat="1" applyFont="1" applyFill="1" applyBorder="1" applyAlignment="1">
      <alignment vertical="center" wrapText="1"/>
    </xf>
    <xf numFmtId="164" fontId="11" fillId="2" borderId="33" xfId="0" applyNumberFormat="1" applyFont="1" applyFill="1" applyBorder="1" applyAlignment="1">
      <alignment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right" wrapText="1"/>
    </xf>
    <xf numFmtId="0" fontId="7" fillId="2" borderId="27" xfId="0" applyFont="1" applyFill="1" applyBorder="1" applyAlignment="1">
      <alignment horizontal="right" wrapText="1"/>
    </xf>
    <xf numFmtId="0" fontId="8" fillId="2" borderId="1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3" xfId="0" applyFont="1" applyBorder="1"/>
    <xf numFmtId="0" fontId="14" fillId="2" borderId="13" xfId="0" applyFont="1" applyFill="1" applyBorder="1" applyAlignment="1">
      <alignment horizontal="right" vertical="center" wrapText="1"/>
    </xf>
    <xf numFmtId="164" fontId="15" fillId="6" borderId="9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1" fillId="2" borderId="10" xfId="0" applyFont="1" applyFill="1" applyBorder="1" applyAlignment="1">
      <alignment horizont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5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6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13" fillId="2" borderId="8" xfId="0" applyFont="1" applyFill="1" applyBorder="1" applyAlignment="1" applyProtection="1">
      <alignment horizontal="right" vertical="center"/>
    </xf>
    <xf numFmtId="9" fontId="11" fillId="9" borderId="6" xfId="1" applyFont="1" applyFill="1" applyBorder="1" applyAlignment="1" applyProtection="1">
      <alignment vertical="center" wrapText="1"/>
      <protection locked="0"/>
    </xf>
    <xf numFmtId="164" fontId="11" fillId="2" borderId="22" xfId="0" applyNumberFormat="1" applyFont="1" applyFill="1" applyBorder="1" applyAlignment="1" applyProtection="1">
      <alignment vertical="center" wrapText="1"/>
    </xf>
    <xf numFmtId="9" fontId="11" fillId="9" borderId="35" xfId="1" applyFont="1" applyFill="1" applyBorder="1" applyAlignment="1" applyProtection="1">
      <alignment vertical="center" wrapText="1"/>
      <protection locked="0"/>
    </xf>
    <xf numFmtId="0" fontId="7" fillId="2" borderId="8" xfId="0" applyFont="1" applyFill="1" applyBorder="1" applyAlignment="1" applyProtection="1">
      <alignment vertical="center" wrapText="1"/>
    </xf>
    <xf numFmtId="0" fontId="18" fillId="2" borderId="8" xfId="0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6" xfId="0" applyFont="1" applyBorder="1" applyProtection="1">
      <protection locked="0"/>
    </xf>
    <xf numFmtId="164" fontId="11" fillId="9" borderId="6" xfId="0" applyNumberFormat="1" applyFont="1" applyFill="1" applyBorder="1" applyAlignment="1" applyProtection="1">
      <alignment vertical="center" wrapText="1"/>
      <protection locked="0"/>
    </xf>
    <xf numFmtId="164" fontId="11" fillId="9" borderId="32" xfId="0" applyNumberFormat="1" applyFont="1" applyFill="1" applyBorder="1" applyAlignment="1" applyProtection="1">
      <alignment vertical="center" wrapText="1"/>
      <protection locked="0"/>
    </xf>
    <xf numFmtId="164" fontId="11" fillId="9" borderId="33" xfId="0" applyNumberFormat="1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7"/>
  <sheetViews>
    <sheetView tabSelected="1" view="pageBreakPreview" zoomScaleNormal="100" zoomScaleSheetLayoutView="100" workbookViewId="0">
      <selection activeCell="B11" sqref="B11"/>
    </sheetView>
  </sheetViews>
  <sheetFormatPr baseColWidth="10" defaultColWidth="14.42578125" defaultRowHeight="15" customHeight="1" x14ac:dyDescent="0.25"/>
  <cols>
    <col min="1" max="1" width="9.140625" customWidth="1"/>
    <col min="2" max="2" width="84.4257812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56" t="s">
        <v>0</v>
      </c>
      <c r="B1" s="57"/>
      <c r="C1" s="57"/>
      <c r="D1" s="57"/>
      <c r="E1" s="57"/>
      <c r="F1" s="57"/>
      <c r="G1" s="5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59" t="s">
        <v>47</v>
      </c>
      <c r="B2" s="51"/>
      <c r="C2" s="51"/>
      <c r="D2" s="51"/>
      <c r="E2" s="51"/>
      <c r="F2" s="51"/>
      <c r="G2" s="6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61" t="s">
        <v>46</v>
      </c>
      <c r="B3" s="62"/>
      <c r="C3" s="62"/>
      <c r="D3" s="62"/>
      <c r="E3" s="62"/>
      <c r="F3" s="62"/>
      <c r="G3" s="6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64" t="s">
        <v>1</v>
      </c>
      <c r="B5" s="51"/>
      <c r="C5" s="51"/>
      <c r="D5" s="51"/>
      <c r="E5" s="51"/>
      <c r="F5" s="51"/>
      <c r="G5" s="6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65" t="s">
        <v>2</v>
      </c>
      <c r="B6" s="51"/>
      <c r="C6" s="51"/>
      <c r="D6" s="51"/>
      <c r="E6" s="51"/>
      <c r="F6" s="51"/>
      <c r="G6" s="6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50" t="s">
        <v>3</v>
      </c>
      <c r="B8" s="51"/>
      <c r="C8" s="72"/>
      <c r="D8" s="73"/>
      <c r="E8" s="73"/>
      <c r="F8" s="73"/>
      <c r="G8" s="7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52"/>
      <c r="B9" s="51"/>
      <c r="C9" s="75"/>
      <c r="D9" s="76"/>
      <c r="E9" s="76"/>
      <c r="F9" s="76"/>
      <c r="G9" s="7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thickBot="1" x14ac:dyDescent="0.3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22">
        <v>3</v>
      </c>
      <c r="B12" s="30" t="s">
        <v>13</v>
      </c>
      <c r="C12" s="6"/>
      <c r="D12" s="6"/>
      <c r="E12" s="6"/>
      <c r="F12" s="6"/>
      <c r="G12" s="31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32" t="s">
        <v>15</v>
      </c>
      <c r="B13" s="35" t="s">
        <v>14</v>
      </c>
      <c r="C13" s="33"/>
      <c r="D13" s="33"/>
      <c r="E13" s="33"/>
      <c r="F13" s="33"/>
      <c r="G13" s="34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3" t="s">
        <v>23</v>
      </c>
      <c r="B14" s="7" t="s">
        <v>12</v>
      </c>
      <c r="C14" s="8">
        <v>144</v>
      </c>
      <c r="D14" s="9">
        <f>12</f>
        <v>12</v>
      </c>
      <c r="E14" s="9">
        <f t="shared" ref="E14:E16" si="0">ROUND(D14*C14,2)</f>
        <v>1728</v>
      </c>
      <c r="F14" s="78"/>
      <c r="G14" s="24">
        <f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3" t="s">
        <v>24</v>
      </c>
      <c r="B15" s="7" t="s">
        <v>17</v>
      </c>
      <c r="C15" s="8">
        <v>72</v>
      </c>
      <c r="D15" s="9">
        <f>15</f>
        <v>15</v>
      </c>
      <c r="E15" s="9">
        <f t="shared" si="0"/>
        <v>1080</v>
      </c>
      <c r="F15" s="78"/>
      <c r="G15" s="24">
        <f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3" t="s">
        <v>25</v>
      </c>
      <c r="B16" s="7" t="s">
        <v>18</v>
      </c>
      <c r="C16" s="8">
        <v>24</v>
      </c>
      <c r="D16" s="9">
        <f>15</f>
        <v>15</v>
      </c>
      <c r="E16" s="9">
        <f t="shared" si="0"/>
        <v>360</v>
      </c>
      <c r="F16" s="78"/>
      <c r="G16" s="24">
        <f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3" t="s">
        <v>26</v>
      </c>
      <c r="B17" s="7" t="s">
        <v>48</v>
      </c>
      <c r="C17" s="8">
        <v>24</v>
      </c>
      <c r="D17" s="9">
        <f>15</f>
        <v>15</v>
      </c>
      <c r="E17" s="9">
        <f t="shared" ref="E17:E30" si="1">ROUND(D17*C17,2)</f>
        <v>360</v>
      </c>
      <c r="F17" s="78"/>
      <c r="G17" s="24">
        <f>IF(F17&gt;D17,F17/0,ROUND(C17*F17,2))</f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3" t="s">
        <v>27</v>
      </c>
      <c r="B18" s="7" t="s">
        <v>49</v>
      </c>
      <c r="C18" s="8">
        <v>144</v>
      </c>
      <c r="D18" s="9">
        <f>40</f>
        <v>40</v>
      </c>
      <c r="E18" s="9">
        <f t="shared" si="1"/>
        <v>5760</v>
      </c>
      <c r="F18" s="78"/>
      <c r="G18" s="24">
        <f>IF(F18&gt;D18,F18/0,ROUND(C18*F18,2))</f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3" t="s">
        <v>28</v>
      </c>
      <c r="B19" s="7" t="s">
        <v>50</v>
      </c>
      <c r="C19" s="8">
        <v>72</v>
      </c>
      <c r="D19" s="9">
        <f>59</f>
        <v>59</v>
      </c>
      <c r="E19" s="9">
        <f t="shared" si="1"/>
        <v>4248</v>
      </c>
      <c r="F19" s="78"/>
      <c r="G19" s="24">
        <f>IF(F19&gt;D19,F19/0,ROUND(C19*F19,2))</f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3" t="s">
        <v>29</v>
      </c>
      <c r="B20" s="7" t="s">
        <v>51</v>
      </c>
      <c r="C20" s="8">
        <v>24</v>
      </c>
      <c r="D20" s="9">
        <f>59</f>
        <v>59</v>
      </c>
      <c r="E20" s="9">
        <f t="shared" si="1"/>
        <v>1416</v>
      </c>
      <c r="F20" s="78"/>
      <c r="G20" s="24">
        <f>IF(F20&gt;D20,F20/0,ROUND(C20*F20,2))</f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3" t="s">
        <v>30</v>
      </c>
      <c r="B21" s="7" t="s">
        <v>52</v>
      </c>
      <c r="C21" s="8">
        <v>24</v>
      </c>
      <c r="D21" s="9">
        <f>59</f>
        <v>59</v>
      </c>
      <c r="E21" s="9">
        <f t="shared" si="1"/>
        <v>1416</v>
      </c>
      <c r="F21" s="78"/>
      <c r="G21" s="24">
        <f>IF(F21&gt;D21,F21/0,ROUND(C21*F21,2))</f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23" t="s">
        <v>31</v>
      </c>
      <c r="B22" s="7" t="s">
        <v>19</v>
      </c>
      <c r="C22" s="8">
        <v>35</v>
      </c>
      <c r="D22" s="9">
        <f>96.26</f>
        <v>96.26</v>
      </c>
      <c r="E22" s="9">
        <f t="shared" si="1"/>
        <v>3369.1</v>
      </c>
      <c r="F22" s="78"/>
      <c r="G22" s="24">
        <f>IF(F22&gt;D22,F22/0,ROUND(C22*F22,2))</f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3" t="s">
        <v>32</v>
      </c>
      <c r="B23" s="7" t="s">
        <v>20</v>
      </c>
      <c r="C23" s="8">
        <v>30</v>
      </c>
      <c r="D23" s="9">
        <f>96.62</f>
        <v>96.62</v>
      </c>
      <c r="E23" s="9">
        <f t="shared" si="1"/>
        <v>2898.6</v>
      </c>
      <c r="F23" s="78"/>
      <c r="G23" s="24">
        <f>IF(F23&gt;D23,F23/0,ROUND(C23*F23,2))</f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23" t="s">
        <v>33</v>
      </c>
      <c r="B24" s="7" t="s">
        <v>21</v>
      </c>
      <c r="C24" s="8">
        <v>24</v>
      </c>
      <c r="D24" s="9">
        <f>15</f>
        <v>15</v>
      </c>
      <c r="E24" s="9">
        <f t="shared" si="1"/>
        <v>360</v>
      </c>
      <c r="F24" s="78"/>
      <c r="G24" s="24">
        <f>IF(F24&gt;D24,F24/0,ROUND(C24*F24,2))</f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3" t="s">
        <v>34</v>
      </c>
      <c r="B25" s="41" t="s">
        <v>53</v>
      </c>
      <c r="C25" s="42">
        <v>4</v>
      </c>
      <c r="D25" s="43">
        <f>59</f>
        <v>59</v>
      </c>
      <c r="E25" s="9">
        <f t="shared" si="1"/>
        <v>236</v>
      </c>
      <c r="F25" s="78"/>
      <c r="G25" s="24">
        <f>IF(F25&gt;D25,F25/0,ROUND(C25*F25,2))</f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3" t="s">
        <v>35</v>
      </c>
      <c r="B26" s="41" t="s">
        <v>22</v>
      </c>
      <c r="C26" s="42">
        <v>480</v>
      </c>
      <c r="D26" s="43">
        <f>3.26</f>
        <v>3.26</v>
      </c>
      <c r="E26" s="9">
        <f t="shared" si="1"/>
        <v>1564.8</v>
      </c>
      <c r="F26" s="78"/>
      <c r="G26" s="24">
        <f>IF(F26&gt;D26,F26/0,ROUND(C26*F26,2))</f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3" t="s">
        <v>36</v>
      </c>
      <c r="B27" s="41" t="s">
        <v>54</v>
      </c>
      <c r="C27" s="42">
        <v>100</v>
      </c>
      <c r="D27" s="43">
        <f>39.32</f>
        <v>39.32</v>
      </c>
      <c r="E27" s="9">
        <f t="shared" si="1"/>
        <v>3932</v>
      </c>
      <c r="F27" s="78"/>
      <c r="G27" s="24">
        <f>IF(F27&gt;D27,F27/0,ROUND(C27*F27,2))</f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32" t="s">
        <v>16</v>
      </c>
      <c r="B28" s="35" t="s">
        <v>43</v>
      </c>
      <c r="C28" s="33"/>
      <c r="D28" s="33"/>
      <c r="E28" s="33"/>
      <c r="F28" s="33"/>
      <c r="G28" s="33"/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40" t="s">
        <v>37</v>
      </c>
      <c r="B29" s="41" t="s">
        <v>12</v>
      </c>
      <c r="C29" s="42">
        <v>24</v>
      </c>
      <c r="D29" s="43">
        <f>12</f>
        <v>12</v>
      </c>
      <c r="E29" s="9">
        <f t="shared" si="1"/>
        <v>288</v>
      </c>
      <c r="F29" s="79"/>
      <c r="G29" s="24">
        <f>IF(F29&gt;D29,F29/0,ROUND(C29*F29,2))</f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.75" customHeight="1" x14ac:dyDescent="0.25">
      <c r="A30" s="47" t="s">
        <v>38</v>
      </c>
      <c r="B30" s="44" t="s">
        <v>44</v>
      </c>
      <c r="C30" s="45">
        <v>24</v>
      </c>
      <c r="D30" s="46">
        <f>59</f>
        <v>59</v>
      </c>
      <c r="E30" s="9">
        <f t="shared" si="1"/>
        <v>1416</v>
      </c>
      <c r="F30" s="80"/>
      <c r="G30" s="24">
        <f>IF(F30&gt;D30,F30/0,ROUND(C30*F30,2))</f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5">
      <c r="A31" s="36"/>
      <c r="B31" s="37"/>
      <c r="C31" s="37"/>
      <c r="D31" s="38"/>
      <c r="E31" s="10">
        <f>SUM(E12:E30)</f>
        <v>30432.499999999996</v>
      </c>
      <c r="F31" s="39"/>
      <c r="G31" s="25">
        <f>IF((SUM(G14:G30)&lt;=SUM(E14:E30)),SUM(G14:G30),"SE SUPERA LIMITE")</f>
        <v>0</v>
      </c>
      <c r="H31" s="1"/>
      <c r="I31" s="1"/>
      <c r="J31" s="1"/>
      <c r="K31" s="1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5">
      <c r="A32" s="36"/>
      <c r="B32" s="70" t="s">
        <v>41</v>
      </c>
      <c r="C32" s="37"/>
      <c r="D32" s="37"/>
      <c r="E32" s="66" t="s">
        <v>39</v>
      </c>
      <c r="F32" s="67"/>
      <c r="G32" s="68">
        <f>IF(F32&lt;=13%,F32*G31,"Debe ser ≤13%")</f>
        <v>0</v>
      </c>
      <c r="H32" s="1"/>
      <c r="I32" s="1"/>
      <c r="J32" s="1"/>
      <c r="K32" s="1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2.75" customHeight="1" x14ac:dyDescent="0.25">
      <c r="A33" s="36"/>
      <c r="B33" s="71" t="s">
        <v>42</v>
      </c>
      <c r="C33" s="37"/>
      <c r="D33" s="37"/>
      <c r="E33" s="66" t="s">
        <v>40</v>
      </c>
      <c r="F33" s="69"/>
      <c r="G33" s="68">
        <f>IF(F33&lt;=6%,F33*G31,"Debe ser ≤ 6%")</f>
        <v>0</v>
      </c>
      <c r="H33" s="1"/>
      <c r="I33" s="1"/>
      <c r="J33" s="1"/>
      <c r="K33" s="1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thickBot="1" x14ac:dyDescent="0.3">
      <c r="A34" s="26"/>
      <c r="B34" s="27"/>
      <c r="C34" s="27"/>
      <c r="D34" s="27"/>
      <c r="E34" s="27"/>
      <c r="F34" s="27"/>
      <c r="G34" s="2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thickBot="1" x14ac:dyDescent="0.3">
      <c r="A35" s="53" t="s">
        <v>11</v>
      </c>
      <c r="B35" s="51"/>
      <c r="C35" s="51"/>
      <c r="D35" s="51"/>
      <c r="E35" s="51"/>
      <c r="F35" s="54">
        <f>IF((G31+G32+G33)&lt;=36214.68,(G31+G32+G33),"ERROR: Límite superado")</f>
        <v>0</v>
      </c>
      <c r="G35" s="5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6" customHeight="1" thickBot="1" x14ac:dyDescent="0.3">
      <c r="A36" s="48" t="s">
        <v>45</v>
      </c>
      <c r="B36" s="49"/>
      <c r="C36" s="49"/>
      <c r="D36" s="49"/>
      <c r="E36" s="49"/>
      <c r="F36" s="49"/>
      <c r="G36" s="2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</sheetData>
  <sheetProtection password="D0B9" sheet="1" objects="1" scenarios="1"/>
  <mergeCells count="10">
    <mergeCell ref="A36:F36"/>
    <mergeCell ref="A8:B9"/>
    <mergeCell ref="A35:E35"/>
    <mergeCell ref="F35:G35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5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Claritza Tavárez Polonia</cp:lastModifiedBy>
  <cp:lastPrinted>2025-05-20T08:31:29Z</cp:lastPrinted>
  <dcterms:created xsi:type="dcterms:W3CDTF">2019-12-12T10:58:27Z</dcterms:created>
  <dcterms:modified xsi:type="dcterms:W3CDTF">2025-07-10T11:20:54Z</dcterms:modified>
</cp:coreProperties>
</file>