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Mi unidad\Expediente software Policial\"/>
    </mc:Choice>
  </mc:AlternateContent>
  <bookViews>
    <workbookView xWindow="-30830" yWindow="-6290" windowWidth="30940" windowHeight="62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0" i="1" l="1"/>
  <c r="O73" i="1" l="1"/>
  <c r="G18" i="1"/>
  <c r="G26" i="1"/>
  <c r="E27" i="1" s="1"/>
  <c r="E19" i="1" l="1"/>
  <c r="G27" i="1"/>
  <c r="E28" i="1" s="1"/>
  <c r="G28" i="1" s="1"/>
  <c r="G19" i="1" l="1"/>
  <c r="E29" i="1"/>
  <c r="G29" i="1" s="1"/>
  <c r="E20" i="1" l="1"/>
  <c r="G20" i="1" s="1"/>
  <c r="E21" i="1" l="1"/>
  <c r="G21" i="1" s="1"/>
  <c r="G22" i="1" s="1"/>
  <c r="D61" i="1" l="1"/>
  <c r="G61" i="1" s="1"/>
  <c r="G42" i="1"/>
  <c r="E43" i="1" l="1"/>
  <c r="G34" i="1"/>
  <c r="G10" i="1"/>
  <c r="G43" i="1" l="1"/>
  <c r="E44" i="1" s="1"/>
  <c r="G44" i="1" s="1"/>
  <c r="E35" i="1"/>
  <c r="G35" i="1" s="1"/>
  <c r="E45" i="1" l="1"/>
  <c r="G45" i="1" s="1"/>
  <c r="G46" i="1" s="1"/>
  <c r="E36" i="1"/>
  <c r="G36" i="1" s="1"/>
  <c r="E37" i="1" l="1"/>
  <c r="G37" i="1" s="1"/>
  <c r="G38" i="1" s="1"/>
  <c r="E11" i="1"/>
  <c r="D65" i="1" l="1"/>
  <c r="G65" i="1" s="1"/>
  <c r="D67" i="1"/>
  <c r="G67" i="1" s="1"/>
  <c r="G11" i="1"/>
  <c r="E12" i="1" l="1"/>
  <c r="G12" i="1" s="1"/>
  <c r="E13" i="1" s="1"/>
  <c r="G13" i="1" s="1"/>
  <c r="G14" i="1" l="1"/>
  <c r="D59" i="1" l="1"/>
  <c r="G59" i="1" s="1"/>
  <c r="G30" i="1"/>
  <c r="M73" i="1" l="1"/>
  <c r="M72" i="1"/>
  <c r="M74" i="1"/>
  <c r="M71" i="1"/>
  <c r="M70" i="1"/>
  <c r="D63" i="1"/>
  <c r="G63" i="1" s="1"/>
  <c r="G70" i="1" s="1"/>
  <c r="N74" i="1" s="1"/>
  <c r="N75" i="1" s="1"/>
  <c r="G73" i="1" l="1"/>
  <c r="I73" i="1" s="1"/>
  <c r="I74" i="1" s="1"/>
  <c r="I75" i="1" s="1"/>
  <c r="G75" i="1" l="1"/>
  <c r="G77" i="1" s="1"/>
</calcChain>
</file>

<file path=xl/comments1.xml><?xml version="1.0" encoding="utf-8"?>
<comments xmlns="http://schemas.openxmlformats.org/spreadsheetml/2006/main">
  <authors>
    <author>PORTATIL</author>
  </authors>
  <commentList>
    <comment ref="E63" authorId="0" shapeId="0">
      <text>
        <r>
          <rPr>
            <sz val="9"/>
            <color indexed="81"/>
            <rFont val="Tahoma"/>
            <family val="2"/>
          </rPr>
          <t>2025 dos formaciones
2026 tres
2027  tres
2028  tres
2029  tres</t>
        </r>
      </text>
    </comment>
  </commentList>
</comments>
</file>

<file path=xl/sharedStrings.xml><?xml version="1.0" encoding="utf-8"?>
<sst xmlns="http://schemas.openxmlformats.org/spreadsheetml/2006/main" count="101" uniqueCount="57">
  <si>
    <t>Ud.</t>
  </si>
  <si>
    <t>Descripción</t>
  </si>
  <si>
    <t>Total</t>
  </si>
  <si>
    <t>h</t>
  </si>
  <si>
    <t>%</t>
  </si>
  <si>
    <t>Medios auxiliares</t>
  </si>
  <si>
    <t>Costes indirectos</t>
  </si>
  <si>
    <t>Total Ud.</t>
  </si>
  <si>
    <t>Técnico especialista</t>
  </si>
  <si>
    <t>1.1</t>
  </si>
  <si>
    <t>1.2</t>
  </si>
  <si>
    <t>1.3</t>
  </si>
  <si>
    <t>Cantidad</t>
  </si>
  <si>
    <t>1.4</t>
  </si>
  <si>
    <t>CanPres</t>
  </si>
  <si>
    <t>Pres(€)</t>
  </si>
  <si>
    <t>ImpPres(€)</t>
  </si>
  <si>
    <t>ANEXO I: VALORACIÓN</t>
  </si>
  <si>
    <t>PRESUPUESTO DE LICITACIÓN</t>
  </si>
  <si>
    <t>21 % I.V.A.</t>
  </si>
  <si>
    <t>VALOR ESTIMADO DEL CONTRATO (sin IVA)</t>
  </si>
  <si>
    <t>VALOR ESTIMADO DEL CONTRATO (con IVA)</t>
  </si>
  <si>
    <t xml:space="preserve">Técnico especialista </t>
  </si>
  <si>
    <t>PRECIOS UNITARIOS</t>
  </si>
  <si>
    <t xml:space="preserve">1. </t>
  </si>
  <si>
    <t>CAP.</t>
  </si>
  <si>
    <t>Gastos generales y Beneficio industrial</t>
  </si>
  <si>
    <t>Precio de licitación</t>
  </si>
  <si>
    <t>Medición licitación</t>
  </si>
  <si>
    <t>Importe Licitación</t>
  </si>
  <si>
    <t>Formación</t>
  </si>
  <si>
    <t xml:space="preserve">ADQUISICIÓN DE LICENCIAS DE SOFTWARE PARA OPTIMIZAR LA ORGANIZACIÓN DE LA POLICÍA DE LA AUTORIDAD PORTUARIA DE BALEARES Y SERVICIO DE CONSULTORÍA Y MANTENIMIENTO </t>
  </si>
  <si>
    <t>ADQUISICIÓN DE LICENCIAS DE SOFTWARE PARA OPTIMIZAR LA ORGANIZACIÓN DE LA POLICÍA DE LA AUTORIDAD PORTUARIA DE BALEARES Y SERVICIO DE CONSULTORÍA Y MANTENIMIENTO</t>
  </si>
  <si>
    <t>h.</t>
  </si>
  <si>
    <t>ADQUISICIÓN DE LICENCIAS DE SOFTWARE Y SERVICIO DE CONSULTORÍA Y MANTENIMIENTO</t>
  </si>
  <si>
    <t>Instalación de software</t>
  </si>
  <si>
    <t>1.5</t>
  </si>
  <si>
    <t>Actualización de software y gestión de incidencias</t>
  </si>
  <si>
    <t>mes</t>
  </si>
  <si>
    <t>1.2. Actualización de software y gestión de incidencias</t>
  </si>
  <si>
    <t>1.3. Formación</t>
  </si>
  <si>
    <t xml:space="preserve">Licencia multiusuario de acceso y uso del software. </t>
  </si>
  <si>
    <t>Instalación de software y alta de APB como entidad en la aplicación. Importación de datos (callejero, personas, vehículos, ordenanzas, etc.). Alta de usuarios.</t>
  </si>
  <si>
    <t>Anualidades</t>
  </si>
  <si>
    <t xml:space="preserve">1.1. Instalación de software </t>
  </si>
  <si>
    <t>día</t>
  </si>
  <si>
    <t>Desarrollo de software e implementación del mismo en la aplicación original</t>
  </si>
  <si>
    <t>1.5. Desarrollo de nuevos módulos o interacciones con otras aplicaciones</t>
  </si>
  <si>
    <t>Desarrollo de nuevos módulos o interacciones con otras aplicaciones</t>
  </si>
  <si>
    <t>Unidad</t>
  </si>
  <si>
    <t>horas</t>
  </si>
  <si>
    <t>Incluye las actualizaciones mensuales de softwate y nuevos módulos, en su caso. Incluye atención a consultas y resolución de incidencias.</t>
  </si>
  <si>
    <t>Incluye jornada de formación a diferentes usuarios, según su rol en la aplicación, tanto en el manejo general de la aplicación, en su versión movil y web, como en los módulos adicionales, en su caso.</t>
  </si>
  <si>
    <t>Suscripción anual</t>
  </si>
  <si>
    <t>Licencia anual de acceso multiusuario al software</t>
  </si>
  <si>
    <t>1.4. Suscripción anual</t>
  </si>
  <si>
    <t>REF.: GST25-0095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</si>
</sst>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FFFFFF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sz val="9"/>
      <color indexed="81"/>
      <name val="Tahoma"/>
      <family val="2"/>
    </font>
    <font>
      <b/>
      <sz val="11"/>
      <name val="Times New Roman"/>
      <family val="1"/>
    </font>
    <font>
      <sz val="7"/>
      <color rgb="FF333333"/>
      <name val="Arial"/>
      <family val="2"/>
    </font>
    <font>
      <sz val="12"/>
      <color rgb="FF333333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 indent="1"/>
    </xf>
    <xf numFmtId="4" fontId="8" fillId="0" borderId="0" xfId="0" applyNumberFormat="1" applyFont="1" applyAlignment="1">
      <alignment horizontal="center" vertical="center"/>
    </xf>
    <xf numFmtId="4" fontId="2" fillId="0" borderId="0" xfId="0" applyNumberFormat="1" applyFont="1"/>
    <xf numFmtId="1" fontId="2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4" fontId="8" fillId="0" borderId="4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7" xfId="0" applyFont="1" applyBorder="1"/>
    <xf numFmtId="4" fontId="6" fillId="0" borderId="8" xfId="0" applyNumberFormat="1" applyFont="1" applyBorder="1" applyAlignment="1">
      <alignment horizontal="right" vertical="center"/>
    </xf>
    <xf numFmtId="4" fontId="10" fillId="0" borderId="0" xfId="0" applyNumberFormat="1" applyFont="1"/>
    <xf numFmtId="0" fontId="6" fillId="0" borderId="9" xfId="0" applyFont="1" applyBorder="1" applyAlignment="1">
      <alignment horizontal="justify" vertical="top" wrapText="1"/>
    </xf>
    <xf numFmtId="0" fontId="7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/>
    <xf numFmtId="0" fontId="2" fillId="0" borderId="0" xfId="0" applyFont="1" applyAlignment="1">
      <alignment horizontal="right"/>
    </xf>
    <xf numFmtId="0" fontId="3" fillId="0" borderId="0" xfId="0" applyFont="1"/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9" fontId="6" fillId="0" borderId="0" xfId="0" applyNumberFormat="1" applyFont="1" applyBorder="1" applyAlignment="1">
      <alignment horizontal="right" vertical="top"/>
    </xf>
    <xf numFmtId="49" fontId="6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right"/>
    </xf>
    <xf numFmtId="4" fontId="8" fillId="0" borderId="0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right" vertical="center"/>
    </xf>
    <xf numFmtId="0" fontId="2" fillId="0" borderId="0" xfId="0" applyFont="1" applyBorder="1"/>
    <xf numFmtId="0" fontId="1" fillId="0" borderId="0" xfId="0" applyFont="1"/>
    <xf numFmtId="0" fontId="7" fillId="0" borderId="9" xfId="0" applyFont="1" applyBorder="1" applyAlignment="1">
      <alignment wrapText="1"/>
    </xf>
    <xf numFmtId="0" fontId="13" fillId="0" borderId="0" xfId="0" applyFont="1" applyAlignment="1">
      <alignment vertical="top" wrapText="1"/>
    </xf>
    <xf numFmtId="0" fontId="1" fillId="0" borderId="0" xfId="0" applyFont="1"/>
    <xf numFmtId="20" fontId="14" fillId="0" borderId="0" xfId="0" applyNumberFormat="1" applyFont="1" applyAlignment="1">
      <alignment horizontal="center" vertical="center" wrapText="1"/>
    </xf>
    <xf numFmtId="164" fontId="2" fillId="0" borderId="0" xfId="0" applyNumberFormat="1" applyFont="1"/>
    <xf numFmtId="164" fontId="15" fillId="0" borderId="0" xfId="0" applyNumberFormat="1" applyFont="1" applyAlignment="1">
      <alignment horizontal="center" vertical="center" wrapText="1"/>
    </xf>
    <xf numFmtId="164" fontId="16" fillId="0" borderId="0" xfId="0" applyNumberFormat="1" applyFont="1"/>
    <xf numFmtId="0" fontId="6" fillId="0" borderId="0" xfId="0" applyFont="1" applyFill="1" applyAlignment="1">
      <alignment horizontal="left" wrapText="1" indent="1"/>
    </xf>
    <xf numFmtId="4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Alignment="1">
      <alignment horizontal="left" indent="1"/>
    </xf>
    <xf numFmtId="0" fontId="6" fillId="0" borderId="0" xfId="0" applyFont="1" applyFill="1" applyAlignment="1">
      <alignment horizontal="left" vertical="top" wrapText="1" indent="1"/>
    </xf>
    <xf numFmtId="0" fontId="6" fillId="0" borderId="0" xfId="0" applyFont="1" applyFill="1" applyAlignment="1">
      <alignment horizontal="left" vertical="center" wrapText="1" indent="1"/>
    </xf>
    <xf numFmtId="0" fontId="2" fillId="0" borderId="0" xfId="0" applyFont="1" applyFill="1" applyAlignment="1">
      <alignment horizontal="right" vertical="center"/>
    </xf>
    <xf numFmtId="0" fontId="3" fillId="0" borderId="7" xfId="0" applyFont="1" applyBorder="1" applyAlignment="1">
      <alignment horizontal="right"/>
    </xf>
    <xf numFmtId="0" fontId="1" fillId="0" borderId="0" xfId="0" applyFont="1"/>
    <xf numFmtId="0" fontId="5" fillId="2" borderId="1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6" fillId="0" borderId="9" xfId="0" applyFont="1" applyBorder="1" applyAlignment="1">
      <alignment horizontal="right" vertical="top"/>
    </xf>
    <xf numFmtId="0" fontId="6" fillId="0" borderId="9" xfId="0" applyFont="1" applyBorder="1" applyAlignment="1">
      <alignment horizontal="center" vertical="top"/>
    </xf>
    <xf numFmtId="0" fontId="6" fillId="0" borderId="11" xfId="0" applyFont="1" applyBorder="1" applyAlignment="1">
      <alignment horizontal="right" vertical="top"/>
    </xf>
    <xf numFmtId="0" fontId="6" fillId="0" borderId="12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0" fontId="1" fillId="0" borderId="13" xfId="0" applyFont="1" applyBorder="1"/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P83"/>
  <sheetViews>
    <sheetView showGridLines="0" tabSelected="1" topLeftCell="A4" zoomScale="40" zoomScaleNormal="40" workbookViewId="0">
      <selection activeCell="G46" sqref="A1:G46"/>
    </sheetView>
  </sheetViews>
  <sheetFormatPr baseColWidth="10" defaultColWidth="54" defaultRowHeight="14" x14ac:dyDescent="0.3"/>
  <cols>
    <col min="1" max="1" width="3.453125" style="29" customWidth="1"/>
    <col min="2" max="2" width="4.54296875" style="5" customWidth="1"/>
    <col min="3" max="3" width="50.08984375" style="5" customWidth="1"/>
    <col min="4" max="4" width="11.90625" style="5" customWidth="1"/>
    <col min="5" max="5" width="10.54296875" style="5" bestFit="1" customWidth="1"/>
    <col min="6" max="6" width="10.54296875" style="5" customWidth="1"/>
    <col min="7" max="7" width="13.08984375" style="5" customWidth="1"/>
    <col min="8" max="8" width="10.54296875" style="5" bestFit="1" customWidth="1"/>
    <col min="9" max="9" width="10.453125" style="5" bestFit="1" customWidth="1"/>
    <col min="10" max="10" width="10.453125" style="5" customWidth="1"/>
    <col min="11" max="11" width="11.81640625" style="5" bestFit="1" customWidth="1"/>
    <col min="12" max="12" width="8.81640625" style="5" bestFit="1" customWidth="1"/>
    <col min="13" max="13" width="8.81640625" style="5" customWidth="1"/>
    <col min="14" max="14" width="9.81640625" style="5" bestFit="1" customWidth="1"/>
    <col min="15" max="16384" width="54" style="5"/>
  </cols>
  <sheetData>
    <row r="1" spans="1:11" x14ac:dyDescent="0.3">
      <c r="A1" s="42"/>
      <c r="E1" s="83" t="s">
        <v>56</v>
      </c>
      <c r="F1" s="83"/>
      <c r="G1" s="83"/>
    </row>
    <row r="3" spans="1:11" ht="43.5" customHeight="1" x14ac:dyDescent="0.3">
      <c r="C3" s="78" t="s">
        <v>32</v>
      </c>
      <c r="D3" s="78"/>
      <c r="E3" s="78"/>
      <c r="F3" s="78"/>
      <c r="G3" s="78"/>
    </row>
    <row r="4" spans="1:11" ht="15" x14ac:dyDescent="0.3">
      <c r="A4" s="36"/>
      <c r="B4" s="2"/>
      <c r="C4" s="80" t="s">
        <v>23</v>
      </c>
      <c r="D4" s="80"/>
      <c r="E4" s="80"/>
      <c r="F4" s="80"/>
      <c r="G4" s="80"/>
    </row>
    <row r="5" spans="1:11" ht="14.5" thickBot="1" x14ac:dyDescent="0.35">
      <c r="A5" s="37"/>
      <c r="B5" s="1"/>
      <c r="C5" s="1"/>
      <c r="D5" s="1"/>
      <c r="E5" s="1"/>
      <c r="F5" s="63"/>
      <c r="G5" s="1"/>
    </row>
    <row r="6" spans="1:11" ht="14.5" thickBot="1" x14ac:dyDescent="0.35">
      <c r="A6" s="38"/>
      <c r="B6" s="6" t="s">
        <v>0</v>
      </c>
      <c r="C6" s="7" t="s">
        <v>1</v>
      </c>
      <c r="D6" s="8" t="s">
        <v>14</v>
      </c>
      <c r="E6" s="8" t="s">
        <v>15</v>
      </c>
      <c r="F6" s="8"/>
      <c r="G6" s="9" t="s">
        <v>16</v>
      </c>
      <c r="H6" s="10" t="s">
        <v>12</v>
      </c>
      <c r="I6" s="10" t="s">
        <v>2</v>
      </c>
      <c r="J6" s="44"/>
    </row>
    <row r="7" spans="1:11" x14ac:dyDescent="0.3">
      <c r="A7" s="39"/>
      <c r="B7" s="3"/>
      <c r="C7" s="4"/>
      <c r="D7" s="1"/>
      <c r="E7" s="1"/>
      <c r="F7" s="63"/>
      <c r="G7" s="1"/>
    </row>
    <row r="8" spans="1:11" x14ac:dyDescent="0.3">
      <c r="A8" s="68" t="s">
        <v>9</v>
      </c>
      <c r="B8" s="69" t="s">
        <v>0</v>
      </c>
      <c r="C8" s="24" t="s">
        <v>35</v>
      </c>
      <c r="D8" s="67"/>
      <c r="E8" s="67"/>
      <c r="F8" s="63"/>
      <c r="G8" s="67"/>
    </row>
    <row r="9" spans="1:11" ht="42" x14ac:dyDescent="0.3">
      <c r="A9" s="68"/>
      <c r="B9" s="69"/>
      <c r="C9" s="25" t="s">
        <v>42</v>
      </c>
      <c r="D9" s="67"/>
      <c r="E9" s="67"/>
      <c r="F9" s="63"/>
      <c r="G9" s="67"/>
    </row>
    <row r="10" spans="1:11" x14ac:dyDescent="0.3">
      <c r="A10" s="39"/>
      <c r="B10" s="11" t="s">
        <v>3</v>
      </c>
      <c r="C10" s="12" t="s">
        <v>22</v>
      </c>
      <c r="D10" s="11">
        <v>30</v>
      </c>
      <c r="E10" s="13">
        <v>50</v>
      </c>
      <c r="F10" s="13"/>
      <c r="G10" s="13">
        <f t="shared" ref="G10:G13" si="0">ROUND(E10*D10,2)</f>
        <v>1500</v>
      </c>
      <c r="I10" s="15"/>
      <c r="J10" s="15"/>
    </row>
    <row r="11" spans="1:11" x14ac:dyDescent="0.3">
      <c r="A11" s="39"/>
      <c r="B11" s="11" t="s">
        <v>4</v>
      </c>
      <c r="C11" s="12" t="s">
        <v>5</v>
      </c>
      <c r="D11" s="16">
        <v>0.03</v>
      </c>
      <c r="E11" s="13">
        <f>SUM(G10:G10)</f>
        <v>1500</v>
      </c>
      <c r="F11" s="13"/>
      <c r="G11" s="13">
        <f t="shared" si="0"/>
        <v>45</v>
      </c>
    </row>
    <row r="12" spans="1:11" x14ac:dyDescent="0.3">
      <c r="A12" s="39"/>
      <c r="B12" s="11" t="s">
        <v>4</v>
      </c>
      <c r="C12" s="12" t="s">
        <v>6</v>
      </c>
      <c r="D12" s="16">
        <v>0.05</v>
      </c>
      <c r="E12" s="13">
        <f>E11+G11</f>
        <v>1545</v>
      </c>
      <c r="F12" s="13"/>
      <c r="G12" s="13">
        <f t="shared" si="0"/>
        <v>77.25</v>
      </c>
    </row>
    <row r="13" spans="1:11" ht="14.5" thickBot="1" x14ac:dyDescent="0.35">
      <c r="A13" s="39"/>
      <c r="B13" s="11" t="s">
        <v>4</v>
      </c>
      <c r="C13" s="12" t="s">
        <v>26</v>
      </c>
      <c r="D13" s="16">
        <v>0.19</v>
      </c>
      <c r="E13" s="13">
        <f>SUM(G10:G12)</f>
        <v>1622.25</v>
      </c>
      <c r="F13" s="13"/>
      <c r="G13" s="13">
        <f t="shared" si="0"/>
        <v>308.23</v>
      </c>
    </row>
    <row r="14" spans="1:11" x14ac:dyDescent="0.3">
      <c r="A14" s="39"/>
      <c r="B14" s="3"/>
      <c r="C14" s="4"/>
      <c r="D14" s="1"/>
      <c r="E14" s="17" t="s">
        <v>7</v>
      </c>
      <c r="F14" s="17"/>
      <c r="G14" s="18">
        <f>ROUND(SUM(G10:G13),2)</f>
        <v>1930.48</v>
      </c>
      <c r="H14" s="13"/>
      <c r="K14" s="14"/>
    </row>
    <row r="15" spans="1:11" x14ac:dyDescent="0.3">
      <c r="A15" s="39"/>
      <c r="B15" s="3"/>
      <c r="C15" s="4"/>
      <c r="D15" s="50"/>
      <c r="E15" s="17"/>
      <c r="F15" s="17"/>
      <c r="G15" s="43"/>
      <c r="H15" s="13"/>
      <c r="K15" s="14"/>
    </row>
    <row r="16" spans="1:11" x14ac:dyDescent="0.3">
      <c r="A16" s="68" t="s">
        <v>10</v>
      </c>
      <c r="B16" s="69" t="s">
        <v>38</v>
      </c>
      <c r="C16" s="24" t="s">
        <v>37</v>
      </c>
      <c r="D16" s="67"/>
      <c r="E16" s="67"/>
      <c r="F16" s="63"/>
      <c r="G16" s="67"/>
      <c r="H16" s="13"/>
      <c r="K16" s="14"/>
    </row>
    <row r="17" spans="1:11" ht="42" x14ac:dyDescent="0.3">
      <c r="A17" s="68"/>
      <c r="B17" s="69"/>
      <c r="C17" s="25" t="s">
        <v>51</v>
      </c>
      <c r="D17" s="67"/>
      <c r="E17" s="67"/>
      <c r="F17" s="63"/>
      <c r="G17" s="67"/>
      <c r="H17" s="13"/>
      <c r="K17" s="14"/>
    </row>
    <row r="18" spans="1:11" x14ac:dyDescent="0.3">
      <c r="A18" s="39"/>
      <c r="B18" s="11" t="s">
        <v>3</v>
      </c>
      <c r="C18" s="12" t="s">
        <v>22</v>
      </c>
      <c r="D18" s="11">
        <v>5</v>
      </c>
      <c r="E18" s="13">
        <v>50</v>
      </c>
      <c r="F18" s="13"/>
      <c r="G18" s="13">
        <f t="shared" ref="G18:G21" si="1">ROUND(E18*D18,2)</f>
        <v>250</v>
      </c>
      <c r="H18" s="13"/>
      <c r="K18" s="14"/>
    </row>
    <row r="19" spans="1:11" x14ac:dyDescent="0.3">
      <c r="A19" s="39"/>
      <c r="B19" s="11" t="s">
        <v>4</v>
      </c>
      <c r="C19" s="12" t="s">
        <v>5</v>
      </c>
      <c r="D19" s="16">
        <v>0.03</v>
      </c>
      <c r="E19" s="13">
        <f>SUM(G18:G18)</f>
        <v>250</v>
      </c>
      <c r="F19" s="13"/>
      <c r="G19" s="13">
        <f t="shared" si="1"/>
        <v>7.5</v>
      </c>
      <c r="H19" s="13"/>
      <c r="K19" s="14"/>
    </row>
    <row r="20" spans="1:11" x14ac:dyDescent="0.3">
      <c r="A20" s="39"/>
      <c r="B20" s="11" t="s">
        <v>4</v>
      </c>
      <c r="C20" s="12" t="s">
        <v>6</v>
      </c>
      <c r="D20" s="16">
        <v>0.05</v>
      </c>
      <c r="E20" s="13">
        <f>E19+G19</f>
        <v>257.5</v>
      </c>
      <c r="F20" s="13"/>
      <c r="G20" s="13">
        <f t="shared" si="1"/>
        <v>12.88</v>
      </c>
      <c r="H20" s="13"/>
      <c r="K20" s="14"/>
    </row>
    <row r="21" spans="1:11" ht="14.5" thickBot="1" x14ac:dyDescent="0.35">
      <c r="A21" s="39"/>
      <c r="B21" s="11" t="s">
        <v>4</v>
      </c>
      <c r="C21" s="12" t="s">
        <v>26</v>
      </c>
      <c r="D21" s="16">
        <v>0.19</v>
      </c>
      <c r="E21" s="13">
        <f>SUM(G18:G20)</f>
        <v>270.38</v>
      </c>
      <c r="F21" s="13"/>
      <c r="G21" s="13">
        <f t="shared" si="1"/>
        <v>51.37</v>
      </c>
      <c r="H21" s="13"/>
      <c r="K21" s="14"/>
    </row>
    <row r="22" spans="1:11" x14ac:dyDescent="0.3">
      <c r="A22" s="39"/>
      <c r="B22" s="3"/>
      <c r="C22" s="4"/>
      <c r="D22" s="50"/>
      <c r="E22" s="17" t="s">
        <v>7</v>
      </c>
      <c r="F22" s="17"/>
      <c r="G22" s="18">
        <f>ROUND(SUM(G18:G21),2)</f>
        <v>321.75</v>
      </c>
      <c r="H22" s="13"/>
      <c r="K22" s="14"/>
    </row>
    <row r="23" spans="1:11" x14ac:dyDescent="0.3">
      <c r="A23" s="39"/>
      <c r="B23" s="3"/>
      <c r="C23" s="4"/>
      <c r="D23" s="50"/>
      <c r="E23" s="17"/>
      <c r="F23" s="17"/>
      <c r="G23" s="43"/>
      <c r="H23" s="13"/>
      <c r="K23" s="14"/>
    </row>
    <row r="24" spans="1:11" x14ac:dyDescent="0.3">
      <c r="A24" s="70" t="s">
        <v>11</v>
      </c>
      <c r="B24" s="72" t="s">
        <v>45</v>
      </c>
      <c r="C24" s="24" t="s">
        <v>30</v>
      </c>
      <c r="D24" s="79"/>
      <c r="E24" s="67"/>
      <c r="F24" s="63"/>
      <c r="G24" s="13"/>
      <c r="H24" s="13"/>
    </row>
    <row r="25" spans="1:11" ht="56" x14ac:dyDescent="0.3">
      <c r="A25" s="71"/>
      <c r="B25" s="73"/>
      <c r="C25" s="25" t="s">
        <v>52</v>
      </c>
      <c r="D25" s="79"/>
      <c r="E25" s="67"/>
      <c r="F25" s="63"/>
      <c r="G25" s="13"/>
      <c r="H25" s="13"/>
    </row>
    <row r="26" spans="1:11" x14ac:dyDescent="0.3">
      <c r="A26" s="39"/>
      <c r="B26" s="11" t="s">
        <v>3</v>
      </c>
      <c r="C26" s="12" t="s">
        <v>8</v>
      </c>
      <c r="D26" s="11">
        <v>7</v>
      </c>
      <c r="E26" s="13">
        <v>50</v>
      </c>
      <c r="F26" s="13"/>
      <c r="G26" s="13">
        <f t="shared" ref="G26:G29" si="2">ROUND(E26*D26,2)</f>
        <v>350</v>
      </c>
    </row>
    <row r="27" spans="1:11" x14ac:dyDescent="0.3">
      <c r="A27" s="39"/>
      <c r="B27" s="11" t="s">
        <v>4</v>
      </c>
      <c r="C27" s="12" t="s">
        <v>5</v>
      </c>
      <c r="D27" s="16">
        <v>0.03</v>
      </c>
      <c r="E27" s="13">
        <f>SUM(G26:G26)</f>
        <v>350</v>
      </c>
      <c r="F27" s="13"/>
      <c r="G27" s="13">
        <f t="shared" si="2"/>
        <v>10.5</v>
      </c>
    </row>
    <row r="28" spans="1:11" x14ac:dyDescent="0.3">
      <c r="A28" s="39"/>
      <c r="B28" s="11" t="s">
        <v>4</v>
      </c>
      <c r="C28" s="12" t="s">
        <v>6</v>
      </c>
      <c r="D28" s="16">
        <v>0.05</v>
      </c>
      <c r="E28" s="13">
        <f>E27+G27</f>
        <v>360.5</v>
      </c>
      <c r="F28" s="13"/>
      <c r="G28" s="13">
        <f t="shared" si="2"/>
        <v>18.03</v>
      </c>
    </row>
    <row r="29" spans="1:11" ht="14.5" thickBot="1" x14ac:dyDescent="0.35">
      <c r="A29" s="39"/>
      <c r="B29" s="11" t="s">
        <v>4</v>
      </c>
      <c r="C29" s="12" t="s">
        <v>26</v>
      </c>
      <c r="D29" s="16">
        <v>0.19</v>
      </c>
      <c r="E29" s="13">
        <f>SUM(G26:G28)</f>
        <v>378.53</v>
      </c>
      <c r="F29" s="13"/>
      <c r="G29" s="13">
        <f t="shared" si="2"/>
        <v>71.92</v>
      </c>
    </row>
    <row r="30" spans="1:11" x14ac:dyDescent="0.3">
      <c r="A30" s="39"/>
      <c r="B30" s="3"/>
      <c r="C30" s="4"/>
      <c r="D30" s="1"/>
      <c r="E30" s="17" t="s">
        <v>7</v>
      </c>
      <c r="F30" s="17"/>
      <c r="G30" s="18">
        <f>ROUND(SUM(G26:G29),2)</f>
        <v>450.45</v>
      </c>
      <c r="H30" s="13"/>
      <c r="K30" s="14"/>
    </row>
    <row r="31" spans="1:11" x14ac:dyDescent="0.3">
      <c r="A31" s="39"/>
      <c r="B31" s="3"/>
      <c r="C31" s="4"/>
      <c r="D31" s="47"/>
      <c r="E31" s="17"/>
      <c r="F31" s="17"/>
      <c r="G31" s="43"/>
      <c r="H31" s="13"/>
      <c r="K31" s="14"/>
    </row>
    <row r="32" spans="1:11" x14ac:dyDescent="0.3">
      <c r="A32" s="68" t="s">
        <v>13</v>
      </c>
      <c r="B32" s="69" t="s">
        <v>0</v>
      </c>
      <c r="C32" s="26" t="s">
        <v>53</v>
      </c>
      <c r="D32" s="67"/>
      <c r="E32" s="67"/>
      <c r="F32" s="63"/>
      <c r="G32" s="67"/>
    </row>
    <row r="33" spans="1:11" x14ac:dyDescent="0.3">
      <c r="A33" s="68"/>
      <c r="B33" s="69"/>
      <c r="C33" s="25" t="s">
        <v>54</v>
      </c>
      <c r="D33" s="67"/>
      <c r="E33" s="67"/>
      <c r="F33" s="63"/>
      <c r="G33" s="67"/>
    </row>
    <row r="34" spans="1:11" x14ac:dyDescent="0.3">
      <c r="A34" s="39"/>
      <c r="B34" s="11" t="s">
        <v>0</v>
      </c>
      <c r="C34" s="12" t="s">
        <v>41</v>
      </c>
      <c r="D34" s="11">
        <v>1</v>
      </c>
      <c r="E34" s="11">
        <v>11700</v>
      </c>
      <c r="F34" s="11"/>
      <c r="G34" s="13">
        <f>ROUND(E34*D34,2)</f>
        <v>11700</v>
      </c>
    </row>
    <row r="35" spans="1:11" x14ac:dyDescent="0.3">
      <c r="A35" s="39"/>
      <c r="B35" s="11" t="s">
        <v>4</v>
      </c>
      <c r="C35" s="12" t="s">
        <v>5</v>
      </c>
      <c r="D35" s="16">
        <v>0.03</v>
      </c>
      <c r="E35" s="13">
        <f>SUM(G34:G34)</f>
        <v>11700</v>
      </c>
      <c r="F35" s="13"/>
      <c r="G35" s="13">
        <f t="shared" ref="G35:G37" si="3">ROUND(E35*D35,2)</f>
        <v>351</v>
      </c>
    </row>
    <row r="36" spans="1:11" x14ac:dyDescent="0.3">
      <c r="A36" s="39"/>
      <c r="B36" s="11" t="s">
        <v>4</v>
      </c>
      <c r="C36" s="12" t="s">
        <v>6</v>
      </c>
      <c r="D36" s="16">
        <v>0.05</v>
      </c>
      <c r="E36" s="13">
        <f>E35+G35</f>
        <v>12051</v>
      </c>
      <c r="F36" s="13"/>
      <c r="G36" s="13">
        <f t="shared" si="3"/>
        <v>602.54999999999995</v>
      </c>
    </row>
    <row r="37" spans="1:11" ht="14.5" thickBot="1" x14ac:dyDescent="0.35">
      <c r="A37" s="39"/>
      <c r="B37" s="11" t="s">
        <v>4</v>
      </c>
      <c r="C37" s="12" t="s">
        <v>26</v>
      </c>
      <c r="D37" s="16">
        <v>0.19</v>
      </c>
      <c r="E37" s="13">
        <f>SUM(G34:G36)</f>
        <v>12653.55</v>
      </c>
      <c r="F37" s="13"/>
      <c r="G37" s="13">
        <f t="shared" si="3"/>
        <v>2404.17</v>
      </c>
    </row>
    <row r="38" spans="1:11" x14ac:dyDescent="0.3">
      <c r="A38" s="39"/>
      <c r="B38" s="3"/>
      <c r="C38" s="4"/>
      <c r="D38" s="1"/>
      <c r="E38" s="17" t="s">
        <v>7</v>
      </c>
      <c r="F38" s="17"/>
      <c r="G38" s="18">
        <f>ROUND(SUM(G34:G37),2)</f>
        <v>15057.72</v>
      </c>
      <c r="K38" s="14"/>
    </row>
    <row r="40" spans="1:11" ht="28" x14ac:dyDescent="0.3">
      <c r="A40" s="40" t="s">
        <v>36</v>
      </c>
      <c r="B40" s="27" t="s">
        <v>33</v>
      </c>
      <c r="C40" s="26" t="s">
        <v>48</v>
      </c>
    </row>
    <row r="41" spans="1:11" ht="28" x14ac:dyDescent="0.3">
      <c r="A41" s="41"/>
      <c r="B41" s="28"/>
      <c r="C41" s="48" t="s">
        <v>46</v>
      </c>
    </row>
    <row r="42" spans="1:11" x14ac:dyDescent="0.3">
      <c r="B42" s="11" t="s">
        <v>3</v>
      </c>
      <c r="C42" s="12" t="s">
        <v>8</v>
      </c>
      <c r="D42" s="11">
        <v>1</v>
      </c>
      <c r="E42" s="11">
        <v>50</v>
      </c>
      <c r="F42" s="11"/>
      <c r="G42" s="13">
        <f>ROUND(E42*D42,2)</f>
        <v>50</v>
      </c>
    </row>
    <row r="43" spans="1:11" x14ac:dyDescent="0.3">
      <c r="B43" s="11" t="s">
        <v>4</v>
      </c>
      <c r="C43" s="12" t="s">
        <v>5</v>
      </c>
      <c r="D43" s="16">
        <v>0.03</v>
      </c>
      <c r="E43" s="13">
        <f>G42</f>
        <v>50</v>
      </c>
      <c r="F43" s="13"/>
      <c r="G43" s="13">
        <f t="shared" ref="G43:G45" si="4">ROUND(E43*D43,2)</f>
        <v>1.5</v>
      </c>
    </row>
    <row r="44" spans="1:11" x14ac:dyDescent="0.3">
      <c r="B44" s="11" t="s">
        <v>4</v>
      </c>
      <c r="C44" s="12" t="s">
        <v>6</v>
      </c>
      <c r="D44" s="16">
        <v>0.05</v>
      </c>
      <c r="E44" s="13">
        <f>E43+G43</f>
        <v>51.5</v>
      </c>
      <c r="F44" s="13"/>
      <c r="G44" s="13">
        <f t="shared" si="4"/>
        <v>2.58</v>
      </c>
    </row>
    <row r="45" spans="1:11" ht="14.5" thickBot="1" x14ac:dyDescent="0.35">
      <c r="A45" s="42"/>
      <c r="B45" s="11" t="s">
        <v>4</v>
      </c>
      <c r="C45" s="12" t="s">
        <v>26</v>
      </c>
      <c r="D45" s="16">
        <v>0.19</v>
      </c>
      <c r="E45" s="13">
        <f>SUM(G42:G44)</f>
        <v>54.08</v>
      </c>
      <c r="F45" s="13"/>
      <c r="G45" s="13">
        <f t="shared" si="4"/>
        <v>10.28</v>
      </c>
    </row>
    <row r="46" spans="1:11" x14ac:dyDescent="0.3">
      <c r="B46" s="3"/>
      <c r="C46" s="4"/>
      <c r="D46" s="1"/>
      <c r="E46" s="17" t="s">
        <v>7</v>
      </c>
      <c r="F46" s="17"/>
      <c r="G46" s="18">
        <f>ROUND(SUM(G42:G45),2)</f>
        <v>64.36</v>
      </c>
      <c r="K46" s="14"/>
    </row>
    <row r="47" spans="1:11" x14ac:dyDescent="0.3">
      <c r="C47" s="19"/>
    </row>
    <row r="49" spans="1:16" ht="15.5" x14ac:dyDescent="0.35">
      <c r="M49" s="54"/>
      <c r="N49" s="54"/>
      <c r="O49" s="54"/>
      <c r="P49" s="54"/>
    </row>
    <row r="50" spans="1:16" ht="15.5" x14ac:dyDescent="0.35">
      <c r="E50" s="83" t="s">
        <v>56</v>
      </c>
      <c r="F50" s="83"/>
      <c r="G50" s="83"/>
      <c r="M50" s="54"/>
      <c r="N50" s="53"/>
      <c r="O50" s="53"/>
      <c r="P50" s="53"/>
    </row>
    <row r="52" spans="1:16" ht="41" customHeight="1" x14ac:dyDescent="0.3">
      <c r="C52" s="78" t="s">
        <v>31</v>
      </c>
      <c r="D52" s="78"/>
      <c r="E52" s="78"/>
      <c r="F52" s="78"/>
      <c r="G52" s="78"/>
    </row>
    <row r="53" spans="1:16" ht="34" customHeight="1" x14ac:dyDescent="0.3">
      <c r="A53" s="36"/>
      <c r="B53" s="2"/>
      <c r="C53" s="20"/>
      <c r="D53" s="20"/>
      <c r="E53" s="20"/>
      <c r="F53" s="20"/>
      <c r="G53" s="20"/>
      <c r="O53" s="23"/>
    </row>
    <row r="54" spans="1:16" ht="15" x14ac:dyDescent="0.3">
      <c r="A54" s="36"/>
      <c r="B54" s="2"/>
      <c r="C54" s="66" t="s">
        <v>17</v>
      </c>
      <c r="D54" s="66"/>
      <c r="E54" s="66"/>
      <c r="F54" s="66"/>
      <c r="G54" s="66"/>
      <c r="O54" s="23"/>
    </row>
    <row r="55" spans="1:16" ht="14.5" thickBot="1" x14ac:dyDescent="0.35">
      <c r="A55" s="37"/>
      <c r="B55" s="1"/>
      <c r="C55" s="1"/>
      <c r="D55" s="1"/>
      <c r="E55" s="1"/>
      <c r="F55" s="63"/>
      <c r="G55" s="1"/>
      <c r="N55" s="51"/>
      <c r="O55" s="52"/>
    </row>
    <row r="56" spans="1:16" ht="28.5" thickBot="1" x14ac:dyDescent="0.35">
      <c r="A56" s="64" t="s">
        <v>25</v>
      </c>
      <c r="B56" s="65"/>
      <c r="C56" s="7" t="s">
        <v>1</v>
      </c>
      <c r="D56" s="8" t="s">
        <v>27</v>
      </c>
      <c r="E56" s="8" t="s">
        <v>28</v>
      </c>
      <c r="F56" s="8" t="s">
        <v>49</v>
      </c>
      <c r="G56" s="9" t="s">
        <v>29</v>
      </c>
      <c r="L56" s="14"/>
      <c r="M56" s="14"/>
      <c r="N56" s="51"/>
      <c r="O56" s="52"/>
    </row>
    <row r="57" spans="1:16" ht="33" customHeight="1" x14ac:dyDescent="0.3">
      <c r="B57" s="33" t="s">
        <v>24</v>
      </c>
      <c r="C57" s="49" t="s">
        <v>34</v>
      </c>
      <c r="N57" s="51"/>
      <c r="O57" s="52"/>
    </row>
    <row r="58" spans="1:16" x14ac:dyDescent="0.3">
      <c r="B58" s="33"/>
      <c r="C58" s="30"/>
      <c r="O58" s="52"/>
    </row>
    <row r="59" spans="1:16" ht="13.5" customHeight="1" x14ac:dyDescent="0.3">
      <c r="B59" s="34"/>
      <c r="C59" s="55" t="s">
        <v>44</v>
      </c>
      <c r="D59" s="56">
        <f>G14</f>
        <v>1930.48</v>
      </c>
      <c r="E59" s="57">
        <v>1</v>
      </c>
      <c r="F59" s="82" t="s">
        <v>0</v>
      </c>
      <c r="G59" s="56">
        <f>ROUND(D59*E59,2)</f>
        <v>1930.48</v>
      </c>
      <c r="K59" s="14"/>
      <c r="O59" s="14"/>
    </row>
    <row r="60" spans="1:16" x14ac:dyDescent="0.3">
      <c r="B60" s="35"/>
      <c r="C60" s="58"/>
      <c r="D60" s="57"/>
      <c r="E60" s="57"/>
      <c r="F60" s="82"/>
      <c r="G60" s="57"/>
    </row>
    <row r="61" spans="1:16" x14ac:dyDescent="0.3">
      <c r="A61" s="42"/>
      <c r="B61" s="35"/>
      <c r="C61" s="55" t="s">
        <v>39</v>
      </c>
      <c r="D61" s="56">
        <f>G22</f>
        <v>321.75</v>
      </c>
      <c r="E61" s="57">
        <v>48</v>
      </c>
      <c r="F61" s="82" t="s">
        <v>38</v>
      </c>
      <c r="G61" s="56">
        <f>ROUND(D61*E61,2)</f>
        <v>15444</v>
      </c>
    </row>
    <row r="62" spans="1:16" x14ac:dyDescent="0.3">
      <c r="A62" s="42"/>
      <c r="B62" s="35"/>
      <c r="C62" s="58"/>
      <c r="D62" s="57"/>
      <c r="E62" s="57"/>
      <c r="F62" s="82"/>
      <c r="G62" s="57"/>
    </row>
    <row r="63" spans="1:16" x14ac:dyDescent="0.3">
      <c r="B63" s="31"/>
      <c r="C63" s="59" t="s">
        <v>40</v>
      </c>
      <c r="D63" s="56">
        <f>G30</f>
        <v>450.45</v>
      </c>
      <c r="E63" s="57">
        <v>14</v>
      </c>
      <c r="F63" s="82" t="s">
        <v>0</v>
      </c>
      <c r="G63" s="56">
        <f>ROUND(D63*E63,2)</f>
        <v>6306.3</v>
      </c>
      <c r="K63" s="14"/>
    </row>
    <row r="64" spans="1:16" x14ac:dyDescent="0.3">
      <c r="B64" s="32"/>
      <c r="C64" s="58"/>
      <c r="D64" s="57"/>
      <c r="E64" s="57"/>
      <c r="F64" s="82"/>
      <c r="G64" s="57"/>
      <c r="O64" s="14"/>
    </row>
    <row r="65" spans="2:15" x14ac:dyDescent="0.3">
      <c r="B65" s="31"/>
      <c r="C65" s="60" t="s">
        <v>55</v>
      </c>
      <c r="D65" s="56">
        <f>G38</f>
        <v>15057.72</v>
      </c>
      <c r="E65" s="61">
        <v>4</v>
      </c>
      <c r="F65" s="82" t="s">
        <v>0</v>
      </c>
      <c r="G65" s="56">
        <f>ROUND(D65*E65,2)</f>
        <v>60230.879999999997</v>
      </c>
      <c r="K65" s="14"/>
      <c r="O65" s="52"/>
    </row>
    <row r="66" spans="2:15" x14ac:dyDescent="0.3">
      <c r="B66" s="32"/>
      <c r="C66" s="58"/>
      <c r="D66" s="56"/>
      <c r="E66" s="57"/>
      <c r="F66" s="57"/>
      <c r="G66" s="56"/>
    </row>
    <row r="67" spans="2:15" ht="28" x14ac:dyDescent="0.3">
      <c r="B67" s="31"/>
      <c r="C67" s="60" t="s">
        <v>47</v>
      </c>
      <c r="D67" s="56">
        <f>G46</f>
        <v>64.36</v>
      </c>
      <c r="E67" s="57">
        <v>500</v>
      </c>
      <c r="F67" s="81" t="s">
        <v>50</v>
      </c>
      <c r="G67" s="56">
        <f>ROUND(D67*E67,2)</f>
        <v>32180</v>
      </c>
      <c r="K67" s="14"/>
    </row>
    <row r="68" spans="2:15" x14ac:dyDescent="0.3">
      <c r="K68" s="14"/>
    </row>
    <row r="70" spans="2:15" x14ac:dyDescent="0.3">
      <c r="C70" s="76" t="s">
        <v>18</v>
      </c>
      <c r="D70" s="77"/>
      <c r="E70" s="21"/>
      <c r="F70" s="21"/>
      <c r="G70" s="22">
        <f>ROUND(SUM(G59:G67),2)</f>
        <v>116091.66</v>
      </c>
      <c r="H70" s="45"/>
      <c r="I70" s="45"/>
      <c r="J70" s="45"/>
      <c r="K70" s="45" t="s">
        <v>43</v>
      </c>
      <c r="L70" s="46">
        <v>2025</v>
      </c>
      <c r="M70" s="45">
        <f>G14+(4*G22)+(2*G30)+((G38/12)*4)+(60*G46)</f>
        <v>12999.22</v>
      </c>
      <c r="N70" s="14">
        <v>13000</v>
      </c>
      <c r="O70" s="14">
        <f>SUM(N70:N73)</f>
        <v>95500</v>
      </c>
    </row>
    <row r="71" spans="2:15" x14ac:dyDescent="0.3">
      <c r="H71" s="46"/>
      <c r="I71" s="46"/>
      <c r="J71" s="46"/>
      <c r="K71" s="46"/>
      <c r="L71" s="46">
        <v>2026</v>
      </c>
      <c r="M71" s="46">
        <f>(12*G22)+(3*G30)+(G38)+(110*G46)</f>
        <v>27349.67</v>
      </c>
      <c r="N71" s="14">
        <v>27500</v>
      </c>
    </row>
    <row r="72" spans="2:15" x14ac:dyDescent="0.3">
      <c r="L72" s="5">
        <v>2027</v>
      </c>
      <c r="M72" s="46">
        <f>(12*G22)+(3*G30)+(G38)+(110*G46)</f>
        <v>27349.67</v>
      </c>
      <c r="N72" s="14">
        <v>27500</v>
      </c>
    </row>
    <row r="73" spans="2:15" x14ac:dyDescent="0.3">
      <c r="C73" s="74" t="s">
        <v>20</v>
      </c>
      <c r="D73" s="75"/>
      <c r="E73" s="75"/>
      <c r="F73" s="62"/>
      <c r="G73" s="22">
        <f>G70</f>
        <v>116091.66</v>
      </c>
      <c r="I73" s="14">
        <f>G73-12000</f>
        <v>104091.66</v>
      </c>
      <c r="L73" s="5">
        <v>2028</v>
      </c>
      <c r="M73" s="46">
        <f>(12*G22)+(3*G30)+(G38)+(110*G46)</f>
        <v>27349.67</v>
      </c>
      <c r="N73" s="14">
        <v>27500</v>
      </c>
      <c r="O73" s="5">
        <f>SUM(N70:N73)</f>
        <v>95500</v>
      </c>
    </row>
    <row r="74" spans="2:15" x14ac:dyDescent="0.3">
      <c r="I74" s="14">
        <f>I73-16000</f>
        <v>88091.66</v>
      </c>
      <c r="L74" s="5">
        <v>2029</v>
      </c>
      <c r="M74" s="46">
        <f>(8*G22)+(3*G30)+(8*(G38/12))+(110*G46)</f>
        <v>21043.43</v>
      </c>
      <c r="N74" s="14">
        <f>G70-O70</f>
        <v>20591.660000000003</v>
      </c>
    </row>
    <row r="75" spans="2:15" x14ac:dyDescent="0.3">
      <c r="E75" s="5" t="s">
        <v>19</v>
      </c>
      <c r="G75" s="14">
        <f>ROUND(G73*21/100,2)</f>
        <v>24379.25</v>
      </c>
      <c r="I75" s="14">
        <f>I74-16000</f>
        <v>72091.66</v>
      </c>
      <c r="N75" s="14">
        <f>SUM(N70:N74)</f>
        <v>116091.66</v>
      </c>
    </row>
    <row r="76" spans="2:15" x14ac:dyDescent="0.3">
      <c r="N76" s="14"/>
    </row>
    <row r="77" spans="2:15" x14ac:dyDescent="0.3">
      <c r="C77" s="74" t="s">
        <v>21</v>
      </c>
      <c r="D77" s="75"/>
      <c r="E77" s="75"/>
      <c r="F77" s="62"/>
      <c r="G77" s="22">
        <f>ROUND(G73+G75,2)</f>
        <v>140470.91</v>
      </c>
    </row>
    <row r="81" spans="10:10" x14ac:dyDescent="0.3">
      <c r="J81" s="14"/>
    </row>
    <row r="83" spans="10:10" x14ac:dyDescent="0.3">
      <c r="J83" s="14"/>
    </row>
  </sheetData>
  <mergeCells count="29">
    <mergeCell ref="C77:E77"/>
    <mergeCell ref="C70:D70"/>
    <mergeCell ref="C73:E73"/>
    <mergeCell ref="C3:G3"/>
    <mergeCell ref="E1:G1"/>
    <mergeCell ref="E50:G50"/>
    <mergeCell ref="C52:G52"/>
    <mergeCell ref="D32:D33"/>
    <mergeCell ref="E32:E33"/>
    <mergeCell ref="G32:G33"/>
    <mergeCell ref="D24:D25"/>
    <mergeCell ref="E24:E25"/>
    <mergeCell ref="C4:G4"/>
    <mergeCell ref="E16:E17"/>
    <mergeCell ref="G16:G17"/>
    <mergeCell ref="A56:B56"/>
    <mergeCell ref="C54:G54"/>
    <mergeCell ref="D8:D9"/>
    <mergeCell ref="E8:E9"/>
    <mergeCell ref="G8:G9"/>
    <mergeCell ref="A32:A33"/>
    <mergeCell ref="B32:B33"/>
    <mergeCell ref="A24:A25"/>
    <mergeCell ref="B24:B25"/>
    <mergeCell ref="A8:A9"/>
    <mergeCell ref="B8:B9"/>
    <mergeCell ref="A16:A17"/>
    <mergeCell ref="B16:B17"/>
    <mergeCell ref="D16:D17"/>
  </mergeCells>
  <pageMargins left="0.7" right="0.7" top="0.75" bottom="0.75" header="0.3" footer="0.3"/>
  <pageSetup paperSize="9" orientation="portrait" r:id="rId1"/>
  <ignoredErrors>
    <ignoredError sqref="D67" evalError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</dc:creator>
  <cp:lastModifiedBy>PORTATIL</cp:lastModifiedBy>
  <dcterms:created xsi:type="dcterms:W3CDTF">2024-10-08T12:44:11Z</dcterms:created>
  <dcterms:modified xsi:type="dcterms:W3CDTF">2025-08-07T11:09:31Z</dcterms:modified>
</cp:coreProperties>
</file>