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RTATIL\Desktop\INFORMES B\GST25-0115\"/>
    </mc:Choice>
  </mc:AlternateContent>
  <bookViews>
    <workbookView xWindow="0" yWindow="0" windowWidth="29016" windowHeight="11772"/>
  </bookViews>
  <sheets>
    <sheet name="PROPOSICIÓN ECONÓMICA" sheetId="1" r:id="rId1"/>
  </sheets>
  <externalReferences>
    <externalReference r:id="rId2"/>
    <externalReference r:id="rId3"/>
    <externalReference r:id="rId4"/>
  </externalReferences>
  <calcPr calcId="162913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6" i="1" l="1"/>
  <c r="G27" i="1"/>
  <c r="E26" i="1"/>
  <c r="E27" i="1"/>
  <c r="D24" i="1"/>
  <c r="G24" i="1" s="1"/>
  <c r="D23" i="1"/>
  <c r="G23" i="1" s="1"/>
  <c r="D22" i="1"/>
  <c r="G22" i="1" s="1"/>
  <c r="D21" i="1"/>
  <c r="E21" i="1" s="1"/>
  <c r="D20" i="1"/>
  <c r="E20" i="1" s="1"/>
  <c r="D19" i="1"/>
  <c r="C23" i="1"/>
  <c r="C22" i="1"/>
  <c r="D17" i="1"/>
  <c r="E17" i="1" s="1"/>
  <c r="D16" i="1"/>
  <c r="E16" i="1" s="1"/>
  <c r="D15" i="1"/>
  <c r="G15" i="1" s="1"/>
  <c r="D14" i="1"/>
  <c r="E14" i="1" s="1"/>
  <c r="D13" i="1"/>
  <c r="G14" i="1" l="1"/>
  <c r="E15" i="1"/>
  <c r="G20" i="1"/>
  <c r="G21" i="1"/>
  <c r="G17" i="1"/>
  <c r="E24" i="1"/>
  <c r="G16" i="1"/>
  <c r="E23" i="1"/>
  <c r="E22" i="1"/>
  <c r="G19" i="1"/>
  <c r="G13" i="1" l="1"/>
  <c r="G28" i="1" s="1"/>
  <c r="E13" i="1"/>
  <c r="E19" i="1"/>
  <c r="G30" i="1" l="1"/>
  <c r="G29" i="1"/>
  <c r="E28" i="1"/>
  <c r="F32" i="1" l="1"/>
</calcChain>
</file>

<file path=xl/sharedStrings.xml><?xml version="1.0" encoding="utf-8"?>
<sst xmlns="http://schemas.openxmlformats.org/spreadsheetml/2006/main" count="49" uniqueCount="46">
  <si>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</si>
  <si>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</si>
  <si>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</si>
  <si>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</si>
  <si>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</si>
  <si>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</si>
  <si>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</si>
  <si>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</si>
  <si>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</si>
  <si>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</si>
  <si>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</si>
  <si>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</si>
  <si>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Expediente</t>
  </si>
  <si>
    <t>CAPÍTULO 1</t>
  </si>
  <si>
    <t>CAPÍTULO 2</t>
  </si>
  <si>
    <t>A.T. PARA EL SERVICIO DE ORDENACIÓN, COORDINACIÓN Y CONTROL DEL TRÁFICO MARÍTIMO PORTUARIO EN LOS PUERTOS DE EIVISSA Y LA SAVINA”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</si>
  <si>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</si>
  <si>
    <t xml:space="preserve"> Asistencia Técnica para el Servicio de Ordenación, Coordinación y Control del Tráfico Marítimo Portuario en el Puerto de Eivissa</t>
  </si>
  <si>
    <t>1.1</t>
  </si>
  <si>
    <t>1.2</t>
  </si>
  <si>
    <t>1.3</t>
  </si>
  <si>
    <t>1.4</t>
  </si>
  <si>
    <t>1.5</t>
  </si>
  <si>
    <t>Información acerca de las caraterísticas y situación operativa del Puerto de Eivissa</t>
  </si>
  <si>
    <t>Instrucciones generales para la ordenación del tráfico</t>
  </si>
  <si>
    <t>Funciones adicionales (canalización de peticiones, aplicación de procedimientos)</t>
  </si>
  <si>
    <t>Patrulla Portuaria (01 mayo - 31 Octubre)</t>
  </si>
  <si>
    <t>Operativa (sistemas operativos de gestión)</t>
  </si>
  <si>
    <t xml:space="preserve"> Asistencia Técnica para el Servicio de Ordenación, Coordinación y Control del Tráfico Marítimo Portuario en el Puerto de La Savina </t>
  </si>
  <si>
    <t>2.1</t>
  </si>
  <si>
    <t>2.2</t>
  </si>
  <si>
    <t>2.3</t>
  </si>
  <si>
    <t>2.4.1</t>
  </si>
  <si>
    <t>2.4.2</t>
  </si>
  <si>
    <t>2.5</t>
  </si>
  <si>
    <t>Información acerca de las caraterísticas y situación operativa del Puerto de la Savina</t>
  </si>
  <si>
    <t>Patrulla Portuaria (15 mayo - 14 junio y 16 septiembre - 15 octubre)</t>
  </si>
  <si>
    <t>Patrulla Portuaria (15 junio - 15 septiembre)</t>
  </si>
  <si>
    <t>CAPÍTULO 3</t>
  </si>
  <si>
    <t xml:space="preserve"> Redacción de informe de seguimiento mensual sobre el cumplimiento de los reglamentos normativos e incidencias</t>
  </si>
  <si>
    <t>3.1</t>
  </si>
  <si>
    <t>3.2</t>
  </si>
  <si>
    <t>Informe acerca de las características y situación operativa del Puerto de Eivissa</t>
  </si>
  <si>
    <t>Informe acerca de las características y situación operativa del Puerto de La Savina</t>
  </si>
  <si>
    <t>Gasto general (%)</t>
  </si>
  <si>
    <t>Beneficio industrial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</si>
</sst>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8D8D8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63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2" fillId="2" borderId="7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7" xfId="0" applyFont="1" applyFill="1" applyBorder="1"/>
    <xf numFmtId="0" fontId="3" fillId="2" borderId="2" xfId="0" applyFont="1" applyFill="1" applyBorder="1"/>
    <xf numFmtId="0" fontId="3" fillId="2" borderId="18" xfId="0" applyFont="1" applyFill="1" applyBorder="1"/>
    <xf numFmtId="0" fontId="3" fillId="2" borderId="13" xfId="0" applyFont="1" applyFill="1" applyBorder="1"/>
    <xf numFmtId="0" fontId="3" fillId="2" borderId="8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9" fillId="2" borderId="19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164" fontId="11" fillId="2" borderId="22" xfId="0" applyNumberFormat="1" applyFont="1" applyFill="1" applyBorder="1" applyAlignment="1">
      <alignment vertical="center" wrapText="1"/>
    </xf>
    <xf numFmtId="164" fontId="12" fillId="5" borderId="24" xfId="0" applyNumberFormat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2" fillId="7" borderId="28" xfId="0" applyFont="1" applyFill="1" applyBorder="1" applyAlignment="1"/>
    <xf numFmtId="2" fontId="12" fillId="4" borderId="6" xfId="0" applyNumberFormat="1" applyFont="1" applyFill="1" applyBorder="1" applyAlignment="1">
      <alignment vertical="center" wrapText="1"/>
    </xf>
    <xf numFmtId="0" fontId="12" fillId="4" borderId="22" xfId="0" applyFont="1" applyFill="1" applyBorder="1" applyAlignment="1">
      <alignment vertical="center" wrapText="1"/>
    </xf>
    <xf numFmtId="164" fontId="11" fillId="8" borderId="6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0" fontId="13" fillId="2" borderId="30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horizontal="right" wrapText="1"/>
    </xf>
    <xf numFmtId="0" fontId="7" fillId="2" borderId="27" xfId="0" applyFont="1" applyFill="1" applyBorder="1" applyAlignment="1">
      <alignment horizontal="right" wrapText="1"/>
    </xf>
    <xf numFmtId="0" fontId="8" fillId="2" borderId="1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3" xfId="0" applyFont="1" applyBorder="1"/>
    <xf numFmtId="0" fontId="14" fillId="2" borderId="13" xfId="0" applyFont="1" applyFill="1" applyBorder="1" applyAlignment="1">
      <alignment horizontal="right" vertical="center" wrapText="1"/>
    </xf>
    <xf numFmtId="164" fontId="15" fillId="6" borderId="9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1" fillId="2" borderId="10" xfId="0" applyFont="1" applyFill="1" applyBorder="1" applyAlignment="1">
      <alignment horizontal="center" wrapText="1"/>
    </xf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2" borderId="15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6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8" xfId="0" applyFont="1" applyBorder="1"/>
    <xf numFmtId="0" fontId="2" fillId="0" borderId="3" xfId="0" applyFont="1" applyBorder="1"/>
    <xf numFmtId="164" fontId="11" fillId="8" borderId="31" xfId="0" applyNumberFormat="1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164" fontId="12" fillId="5" borderId="14" xfId="0" applyNumberFormat="1" applyFont="1" applyFill="1" applyBorder="1" applyAlignment="1">
      <alignment vertical="center" wrapText="1"/>
    </xf>
    <xf numFmtId="9" fontId="11" fillId="8" borderId="32" xfId="1" applyFont="1" applyFill="1" applyBorder="1" applyAlignment="1">
      <alignment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.-%20Tragsatec/2025/25.04.25.-%20Port%20control%20III_E25-/Contrato/25.05.08.-%20Presupuesto%20descompuestos%20V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1.-%20Tragsatec/2025/25.04.25.-%20Port%20control%20III_E25-/Contrato/25.06.12.-%20Presupuesto%20descompuestos%20V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1.-%20Tragsatec/2025/25.04.25.-%20Port%20control%20III_E25-/Contrato/25.08.21.-%20Presupuesto%20descompuestos%20V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vissa"/>
      <sheetName val="La Savina"/>
      <sheetName val="Informes"/>
    </sheetNames>
    <sheetDataSet>
      <sheetData sheetId="0" refreshError="1">
        <row r="11">
          <cell r="G11">
            <v>164.06106255000003</v>
          </cell>
        </row>
        <row r="19">
          <cell r="G19">
            <v>266.13303255000005</v>
          </cell>
        </row>
        <row r="26">
          <cell r="G26">
            <v>18.757648151550004</v>
          </cell>
        </row>
        <row r="34">
          <cell r="G34">
            <v>449.19518490000013</v>
          </cell>
        </row>
        <row r="41">
          <cell r="G41">
            <v>9798.1669406250003</v>
          </cell>
        </row>
      </sheetData>
      <sheetData sheetId="1" refreshError="1">
        <row r="34">
          <cell r="G34">
            <v>449.19518490000013</v>
          </cell>
        </row>
        <row r="41">
          <cell r="G41">
            <v>9798.1669406250003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vissa"/>
      <sheetName val="La Savina"/>
      <sheetName val="Informes"/>
    </sheetNames>
    <sheetDataSet>
      <sheetData sheetId="0" refreshError="1"/>
      <sheetData sheetId="1" refreshError="1">
        <row r="11">
          <cell r="R11">
            <v>173.27417524434938</v>
          </cell>
        </row>
        <row r="19">
          <cell r="R19">
            <v>232.81615774434937</v>
          </cell>
        </row>
        <row r="26">
          <cell r="R26">
            <v>11.325632117378085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vissa"/>
      <sheetName val="La Savina"/>
      <sheetName val="Informes"/>
    </sheetNames>
    <sheetDataSet>
      <sheetData sheetId="0" refreshError="1"/>
      <sheetData sheetId="1" refreshError="1">
        <row r="88">
          <cell r="G88">
            <v>598.92691320000017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4"/>
  <sheetViews>
    <sheetView tabSelected="1" topLeftCell="A13" zoomScaleNormal="100" workbookViewId="0">
      <selection activeCell="A5" sqref="A5:G5"/>
    </sheetView>
  </sheetViews>
  <sheetFormatPr baseColWidth="10" defaultColWidth="14.44140625" defaultRowHeight="15" customHeight="1" x14ac:dyDescent="0.3"/>
  <cols>
    <col min="1" max="1" width="11.44140625" customWidth="1"/>
    <col min="2" max="2" width="84.44140625" customWidth="1"/>
    <col min="3" max="4" width="14.5546875" customWidth="1"/>
    <col min="5" max="5" width="20.109375" customWidth="1"/>
    <col min="6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45" t="s">
        <v>0</v>
      </c>
      <c r="B1" s="46"/>
      <c r="C1" s="46"/>
      <c r="D1" s="46"/>
      <c r="E1" s="46"/>
      <c r="F1" s="46"/>
      <c r="G1" s="4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8" t="s">
        <v>15</v>
      </c>
      <c r="B2" s="40"/>
      <c r="C2" s="40"/>
      <c r="D2" s="40"/>
      <c r="E2" s="40"/>
      <c r="F2" s="40"/>
      <c r="G2" s="4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0" t="s">
        <v>12</v>
      </c>
      <c r="B3" s="51"/>
      <c r="C3" s="51"/>
      <c r="D3" s="51"/>
      <c r="E3" s="51"/>
      <c r="F3" s="51"/>
      <c r="G3" s="5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2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3" t="s">
        <v>1</v>
      </c>
      <c r="B5" s="40"/>
      <c r="C5" s="40"/>
      <c r="D5" s="40"/>
      <c r="E5" s="40"/>
      <c r="F5" s="40"/>
      <c r="G5" s="4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4" t="s">
        <v>2</v>
      </c>
      <c r="B6" s="40"/>
      <c r="C6" s="40"/>
      <c r="D6" s="40"/>
      <c r="E6" s="40"/>
      <c r="F6" s="40"/>
      <c r="G6" s="4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5"/>
      <c r="B7" s="16"/>
      <c r="C7" s="16"/>
      <c r="D7" s="16"/>
      <c r="E7" s="16"/>
      <c r="F7" s="16"/>
      <c r="G7" s="1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9" t="s">
        <v>3</v>
      </c>
      <c r="B8" s="40"/>
      <c r="C8" s="55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1"/>
      <c r="B9" s="40"/>
      <c r="C9" s="58"/>
      <c r="D9" s="51"/>
      <c r="E9" s="51"/>
      <c r="F9" s="51"/>
      <c r="G9" s="5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18"/>
      <c r="B10" s="2"/>
      <c r="C10" s="2"/>
      <c r="D10" s="2"/>
      <c r="E10" s="2"/>
      <c r="F10" s="2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50000000000003" customHeight="1" thickBot="1" x14ac:dyDescent="0.35">
      <c r="A11" s="20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1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5.4" customHeight="1" x14ac:dyDescent="0.3">
      <c r="A12" s="22" t="s">
        <v>13</v>
      </c>
      <c r="B12" s="30" t="s">
        <v>17</v>
      </c>
      <c r="C12" s="6"/>
      <c r="D12" s="6"/>
      <c r="E12" s="6"/>
      <c r="F12" s="6"/>
      <c r="G12" s="31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3" t="s">
        <v>18</v>
      </c>
      <c r="B13" s="7" t="s">
        <v>23</v>
      </c>
      <c r="C13" s="8">
        <v>365</v>
      </c>
      <c r="D13" s="9">
        <f>[1]Eivissa!$G$11</f>
        <v>164.06106255000003</v>
      </c>
      <c r="E13" s="9">
        <f t="shared" ref="E13:E27" si="0">ROUND(D13*C13,2)</f>
        <v>59882.29</v>
      </c>
      <c r="F13" s="32"/>
      <c r="G13" s="24">
        <f t="shared" ref="G13:G27" si="1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3" t="s">
        <v>19</v>
      </c>
      <c r="B14" s="7" t="s">
        <v>24</v>
      </c>
      <c r="C14" s="8">
        <v>365</v>
      </c>
      <c r="D14" s="9">
        <f>[1]Eivissa!$G$19</f>
        <v>266.13303255000005</v>
      </c>
      <c r="E14" s="9">
        <f t="shared" si="0"/>
        <v>97138.559999999998</v>
      </c>
      <c r="F14" s="32"/>
      <c r="G14" s="24">
        <f t="shared" si="1"/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3" t="s">
        <v>20</v>
      </c>
      <c r="B15" s="7" t="s">
        <v>25</v>
      </c>
      <c r="C15" s="8">
        <v>365</v>
      </c>
      <c r="D15" s="9">
        <f>[1]Eivissa!$G$26</f>
        <v>18.757648151550004</v>
      </c>
      <c r="E15" s="9">
        <f t="shared" si="0"/>
        <v>6846.54</v>
      </c>
      <c r="F15" s="32"/>
      <c r="G15" s="24">
        <f t="shared" si="1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3" t="s">
        <v>21</v>
      </c>
      <c r="B16" s="7" t="s">
        <v>26</v>
      </c>
      <c r="C16" s="8">
        <v>184</v>
      </c>
      <c r="D16" s="9">
        <f>[1]Eivissa!$G$34</f>
        <v>449.19518490000013</v>
      </c>
      <c r="E16" s="9">
        <f t="shared" si="0"/>
        <v>82651.91</v>
      </c>
      <c r="F16" s="32"/>
      <c r="G16" s="24">
        <f t="shared" si="1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3" t="s">
        <v>22</v>
      </c>
      <c r="B17" s="7" t="s">
        <v>27</v>
      </c>
      <c r="C17" s="8">
        <v>1</v>
      </c>
      <c r="D17" s="9">
        <f>[1]Eivissa!$G$41</f>
        <v>9798.1669406250003</v>
      </c>
      <c r="E17" s="9">
        <f t="shared" si="0"/>
        <v>9798.17</v>
      </c>
      <c r="F17" s="32"/>
      <c r="G17" s="24">
        <f t="shared" si="1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2" t="s">
        <v>14</v>
      </c>
      <c r="B18" s="30" t="s">
        <v>28</v>
      </c>
      <c r="C18" s="6"/>
      <c r="D18" s="6"/>
      <c r="E18" s="6"/>
      <c r="F18" s="6"/>
      <c r="G18" s="31"/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3" t="s">
        <v>29</v>
      </c>
      <c r="B19" s="7" t="s">
        <v>35</v>
      </c>
      <c r="C19" s="8">
        <v>365</v>
      </c>
      <c r="D19" s="9">
        <f>'[2]La Savina'!$R$11</f>
        <v>173.27417524434938</v>
      </c>
      <c r="E19" s="9">
        <f t="shared" si="0"/>
        <v>63245.07</v>
      </c>
      <c r="F19" s="32"/>
      <c r="G19" s="24">
        <f t="shared" si="1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3" t="s">
        <v>30</v>
      </c>
      <c r="B20" s="7" t="s">
        <v>24</v>
      </c>
      <c r="C20" s="8">
        <v>365</v>
      </c>
      <c r="D20" s="9">
        <f>'[2]La Savina'!$R$19</f>
        <v>232.81615774434937</v>
      </c>
      <c r="E20" s="9">
        <f t="shared" si="0"/>
        <v>84977.9</v>
      </c>
      <c r="F20" s="59"/>
      <c r="G20" s="24">
        <f t="shared" si="1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3" t="s">
        <v>31</v>
      </c>
      <c r="B21" s="7" t="s">
        <v>25</v>
      </c>
      <c r="C21" s="8">
        <v>365</v>
      </c>
      <c r="D21" s="9">
        <f>'[2]La Savina'!$R$26</f>
        <v>11.325632117378085</v>
      </c>
      <c r="E21" s="9">
        <f t="shared" si="0"/>
        <v>4133.8599999999997</v>
      </c>
      <c r="F21" s="59"/>
      <c r="G21" s="24">
        <f t="shared" si="1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3" t="s">
        <v>32</v>
      </c>
      <c r="B22" s="7" t="s">
        <v>36</v>
      </c>
      <c r="C22" s="8">
        <f>(17+14+15+15)</f>
        <v>61</v>
      </c>
      <c r="D22" s="9">
        <f>'[1]La Savina'!$G$34</f>
        <v>449.19518490000013</v>
      </c>
      <c r="E22" s="9">
        <f t="shared" si="0"/>
        <v>27400.91</v>
      </c>
      <c r="F22" s="59"/>
      <c r="G22" s="24">
        <f t="shared" si="1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3" t="s">
        <v>33</v>
      </c>
      <c r="B23" s="7" t="s">
        <v>37</v>
      </c>
      <c r="C23" s="8">
        <f>(16+31+31+15)</f>
        <v>93</v>
      </c>
      <c r="D23" s="9">
        <f>'[3]La Savina'!$G$88</f>
        <v>598.92691320000017</v>
      </c>
      <c r="E23" s="9">
        <f t="shared" si="0"/>
        <v>55700.2</v>
      </c>
      <c r="F23" s="59"/>
      <c r="G23" s="24">
        <f t="shared" si="1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3" t="s">
        <v>34</v>
      </c>
      <c r="B24" s="7" t="s">
        <v>27</v>
      </c>
      <c r="C24" s="8">
        <v>1</v>
      </c>
      <c r="D24" s="9">
        <f>'[1]La Savina'!$G$41</f>
        <v>9798.1669406250003</v>
      </c>
      <c r="E24" s="9">
        <f t="shared" si="0"/>
        <v>9798.17</v>
      </c>
      <c r="F24" s="59"/>
      <c r="G24" s="24">
        <f t="shared" si="1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9.4" customHeight="1" x14ac:dyDescent="0.3">
      <c r="A25" s="22" t="s">
        <v>38</v>
      </c>
      <c r="B25" s="30" t="s">
        <v>39</v>
      </c>
      <c r="C25" s="6"/>
      <c r="D25" s="6"/>
      <c r="E25" s="6"/>
      <c r="F25" s="6"/>
      <c r="G25" s="31"/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3" t="s">
        <v>40</v>
      </c>
      <c r="B26" s="7" t="s">
        <v>42</v>
      </c>
      <c r="C26" s="8">
        <v>13</v>
      </c>
      <c r="D26" s="9">
        <v>799.41</v>
      </c>
      <c r="E26" s="9">
        <f t="shared" si="0"/>
        <v>10392.33</v>
      </c>
      <c r="F26" s="59"/>
      <c r="G26" s="24">
        <f t="shared" si="1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3" t="s">
        <v>41</v>
      </c>
      <c r="B27" s="7" t="s">
        <v>43</v>
      </c>
      <c r="C27" s="8">
        <v>13</v>
      </c>
      <c r="D27" s="9">
        <v>799.41</v>
      </c>
      <c r="E27" s="9">
        <f t="shared" si="0"/>
        <v>10392.33</v>
      </c>
      <c r="F27" s="59"/>
      <c r="G27" s="24">
        <f t="shared" si="1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3">
      <c r="A28" s="33"/>
      <c r="B28" s="34"/>
      <c r="C28" s="34"/>
      <c r="D28" s="35"/>
      <c r="E28" s="10">
        <f>SUM(E12:E27)</f>
        <v>522358.24000000005</v>
      </c>
      <c r="F28" s="36"/>
      <c r="G28" s="25">
        <f>IF(SUM(G13:G27)&lt;=E28,SUM(G13:G27),"LIMITE SUPERADO")</f>
        <v>0</v>
      </c>
      <c r="H28" s="1"/>
      <c r="I28" s="1"/>
      <c r="J28" s="1"/>
      <c r="K28" s="1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3">
      <c r="A29" s="33"/>
      <c r="B29" s="34"/>
      <c r="C29" s="34"/>
      <c r="D29" s="34"/>
      <c r="E29" s="60" t="s">
        <v>44</v>
      </c>
      <c r="F29" s="62"/>
      <c r="G29" s="61">
        <f>IF(F29&lt;=13%,F29*G28,"Debe ser &lt;=13%")</f>
        <v>0</v>
      </c>
      <c r="H29" s="1"/>
      <c r="I29" s="1"/>
      <c r="J29" s="1"/>
      <c r="K29" s="1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3">
      <c r="A30" s="33"/>
      <c r="B30" s="34"/>
      <c r="C30" s="34"/>
      <c r="D30" s="34"/>
      <c r="E30" s="60" t="s">
        <v>45</v>
      </c>
      <c r="F30" s="62"/>
      <c r="G30" s="61">
        <f>IF(F30&lt;=6%,F30*G28,"Debe ser &lt;=6%")</f>
        <v>0</v>
      </c>
      <c r="H30" s="1"/>
      <c r="I30" s="1"/>
      <c r="J30" s="1"/>
      <c r="K30" s="1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thickBot="1" x14ac:dyDescent="0.35">
      <c r="A31" s="26"/>
      <c r="B31" s="27"/>
      <c r="C31" s="27"/>
      <c r="D31" s="27"/>
      <c r="E31" s="27"/>
      <c r="F31" s="27"/>
      <c r="G31" s="2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42" t="s">
        <v>11</v>
      </c>
      <c r="B32" s="40"/>
      <c r="C32" s="40"/>
      <c r="D32" s="40"/>
      <c r="E32" s="40"/>
      <c r="F32" s="43">
        <f>IF((G28+G29+G30)&lt;=621606.19,(G28+G29+G30),"ERROR: Límite superado")</f>
        <v>0</v>
      </c>
      <c r="G32" s="4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6" customHeight="1" thickBot="1" x14ac:dyDescent="0.35">
      <c r="A33" s="37" t="s">
        <v>16</v>
      </c>
      <c r="B33" s="38"/>
      <c r="C33" s="38"/>
      <c r="D33" s="38"/>
      <c r="E33" s="38"/>
      <c r="F33" s="38"/>
      <c r="G33" s="2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</sheetData>
  <mergeCells count="10">
    <mergeCell ref="A33:F33"/>
    <mergeCell ref="A8:B9"/>
    <mergeCell ref="A32:E32"/>
    <mergeCell ref="F32:G32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5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PORTATIL</cp:lastModifiedBy>
  <cp:lastPrinted>2025-05-20T08:31:29Z</cp:lastPrinted>
  <dcterms:created xsi:type="dcterms:W3CDTF">2019-12-12T10:58:27Z</dcterms:created>
  <dcterms:modified xsi:type="dcterms:W3CDTF">2025-10-09T08:32:02Z</dcterms:modified>
</cp:coreProperties>
</file>