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Palma\Projectes\RELACUDS\Po25\INV25-0117 bancadas Eivissa\2_LICITACION\2.1_DOCUMENTACION\"/>
    </mc:Choice>
  </mc:AlternateContent>
  <xr:revisionPtr revIDLastSave="0" documentId="13_ncr:1_{CDD8E2BF-9FFD-4212-A4A8-13F8FE80B0A2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PRESUPUESTO" sheetId="5" r:id="rId1"/>
    <sheet name="PROPOSICION ECONOMICA L1" sheetId="2" r:id="rId2"/>
    <sheet name="PROPOSICION ECONOMICA L2" sheetId="4" r:id="rId3"/>
  </sheets>
  <externalReferences>
    <externalReference r:id="rId4"/>
  </externalReferences>
  <definedNames>
    <definedName name="_xlnm.Print_Area" localSheetId="0">PRESUPUESTO!$A$1:$H$198</definedName>
    <definedName name="ColumnTitleRegion2..G14.1">[1]Presupuesto!#REF!</definedName>
    <definedName name="OLE_LINK2" localSheetId="0">PRESUPUESTO!$C$21</definedName>
    <definedName name="TítuloColumna1" localSheetId="2">[1]!Presupuesto[[#Headers],[CANTIDAD]]</definedName>
    <definedName name="TítuloColumna1">[1]!Presupuesto[[#Headers],[CANTIDAD]]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4" l="1"/>
  <c r="C14" i="4"/>
  <c r="B14" i="4"/>
  <c r="B13" i="4"/>
  <c r="D18" i="2"/>
  <c r="C18" i="2"/>
  <c r="G18" i="2" s="1"/>
  <c r="D17" i="2"/>
  <c r="B18" i="2"/>
  <c r="C17" i="2"/>
  <c r="B17" i="2"/>
  <c r="B16" i="2"/>
  <c r="D15" i="2"/>
  <c r="C15" i="2"/>
  <c r="B15" i="2"/>
  <c r="D14" i="2"/>
  <c r="C14" i="2"/>
  <c r="B14" i="2"/>
  <c r="B13" i="2"/>
  <c r="E195" i="5"/>
  <c r="E181" i="5"/>
  <c r="H152" i="5"/>
  <c r="H151" i="5"/>
  <c r="H126" i="5"/>
  <c r="H116" i="5"/>
  <c r="H115" i="5"/>
  <c r="H86" i="5"/>
  <c r="H85" i="5"/>
  <c r="H54" i="5"/>
  <c r="H53" i="5"/>
  <c r="F55" i="5" s="1"/>
  <c r="H55" i="5" s="1"/>
  <c r="H22" i="5"/>
  <c r="H21" i="5"/>
  <c r="F56" i="5" l="1"/>
  <c r="H56" i="5" s="1"/>
  <c r="F59" i="5" s="1"/>
  <c r="H59" i="5" s="1"/>
  <c r="F57" i="5"/>
  <c r="H57" i="5" s="1"/>
  <c r="F58" i="5" s="1"/>
  <c r="H58" i="5" s="1"/>
  <c r="F154" i="5"/>
  <c r="H154" i="5" s="1"/>
  <c r="F23" i="5"/>
  <c r="H23" i="5" s="1"/>
  <c r="F117" i="5"/>
  <c r="H117" i="5" s="1"/>
  <c r="F24" i="5"/>
  <c r="H24" i="5" s="1"/>
  <c r="F25" i="5" s="1"/>
  <c r="H25" i="5" s="1"/>
  <c r="F26" i="5" s="1"/>
  <c r="H26" i="5" s="1"/>
  <c r="F87" i="5"/>
  <c r="H87" i="5" s="1"/>
  <c r="F153" i="5"/>
  <c r="H153" i="5" s="1"/>
  <c r="E14" i="2"/>
  <c r="E18" i="2"/>
  <c r="G14" i="2"/>
  <c r="F27" i="5" l="1"/>
  <c r="H27" i="5" s="1"/>
  <c r="H28" i="5" s="1"/>
  <c r="G34" i="5" s="1"/>
  <c r="H34" i="5" s="1"/>
  <c r="H60" i="5"/>
  <c r="G64" i="5" s="1"/>
  <c r="H64" i="5" s="1"/>
  <c r="F88" i="5"/>
  <c r="H88" i="5" s="1"/>
  <c r="F118" i="5"/>
  <c r="H118" i="5" s="1"/>
  <c r="F155" i="5"/>
  <c r="H155" i="5" s="1"/>
  <c r="F156" i="5" l="1"/>
  <c r="H156" i="5" s="1"/>
  <c r="H158" i="5" s="1"/>
  <c r="G162" i="5" s="1"/>
  <c r="H162" i="5" s="1"/>
  <c r="H163" i="5" s="1"/>
  <c r="E178" i="5" s="1"/>
  <c r="E194" i="5" s="1"/>
  <c r="F157" i="5"/>
  <c r="H157" i="5" s="1"/>
  <c r="F119" i="5"/>
  <c r="H119" i="5" s="1"/>
  <c r="F120" i="5"/>
  <c r="H120" i="5" s="1"/>
  <c r="H65" i="5"/>
  <c r="F89" i="5"/>
  <c r="H89" i="5" s="1"/>
  <c r="F91" i="5" s="1"/>
  <c r="H91" i="5" s="1"/>
  <c r="E17" i="2"/>
  <c r="G17" i="2"/>
  <c r="E15" i="2"/>
  <c r="G15" i="2"/>
  <c r="E196" i="5" l="1"/>
  <c r="F90" i="5"/>
  <c r="H90" i="5" s="1"/>
  <c r="H92" i="5" s="1"/>
  <c r="G96" i="5" s="1"/>
  <c r="H96" i="5" s="1"/>
  <c r="H128" i="5" s="1"/>
  <c r="H129" i="5" s="1"/>
  <c r="E177" i="5" s="1"/>
  <c r="H122" i="5"/>
  <c r="F121" i="5"/>
  <c r="H121" i="5" s="1"/>
  <c r="G14" i="4"/>
  <c r="G15" i="4" s="1"/>
  <c r="E14" i="4"/>
  <c r="E15" i="4" s="1"/>
  <c r="E19" i="2"/>
  <c r="G19" i="2"/>
  <c r="E180" i="5" l="1"/>
  <c r="E190" i="5"/>
  <c r="F17" i="4"/>
  <c r="F21" i="2"/>
  <c r="E191" i="5" l="1"/>
  <c r="E192" i="5" s="1"/>
  <c r="E197" i="5" s="1"/>
  <c r="E183" i="5"/>
</calcChain>
</file>

<file path=xl/sharedStrings.xml><?xml version="1.0" encoding="utf-8"?>
<sst xmlns="http://schemas.openxmlformats.org/spreadsheetml/2006/main" count="304" uniqueCount="111">
  <si>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</si>
  <si>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</si>
  <si>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</si>
  <si>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</si>
  <si>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</si>
  <si>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</si>
  <si>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</si>
  <si>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</si>
  <si>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</si>
  <si>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</si>
  <si>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</si>
  <si>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1.1</t>
  </si>
  <si>
    <t>1.2</t>
  </si>
  <si>
    <t>2.1</t>
  </si>
  <si>
    <t>2.1.1</t>
  </si>
  <si>
    <t>LOTE 1</t>
  </si>
  <si>
    <t>EIVISSA Y LA SAVINA</t>
  </si>
  <si>
    <t>ESTACIÓN MARÍTIMA BOTAFOC</t>
  </si>
  <si>
    <t>01.01</t>
  </si>
  <si>
    <t>m</t>
  </si>
  <si>
    <t>Bancada 5plazas + 1 asiento PMR</t>
  </si>
  <si>
    <t>Suministro e instalación de Bancada de Espera del mismo modelo que las existentes</t>
  </si>
  <si>
    <t xml:space="preserve">de 5 plazas más 1 asiento para persona con movilidad reducida (PMR), totalizando 6 </t>
  </si>
  <si>
    <t xml:space="preserve">plazas por unidad. Las bancadas serán de asiento y respaldo en poliuretano color negro, </t>
  </si>
  <si>
    <t xml:space="preserve">con estructura aluminizada. Incluye asiento minusválido y brazos en los extremos. </t>
  </si>
  <si>
    <t>El servicio incluye la entrega del mobiliario en la Estación Marítima de Botafoc,</t>
  </si>
  <si>
    <t xml:space="preserve">la reubicación y movimiento de las bancadas existentes en la misma terminal, </t>
  </si>
  <si>
    <t xml:space="preserve">el montaje completo de las bancadas nuevas y su instalación en la ubicación </t>
  </si>
  <si>
    <t>final designada por la APB.</t>
  </si>
  <si>
    <t>En esta partida se incluyen todos los posibles gastos indirectos</t>
  </si>
  <si>
    <t>subyacentes de la propia partida. También se incluyen todos aquellos</t>
  </si>
  <si>
    <t>materiales, elementos, accesorios, medios (mecánicos, humanos) y</t>
  </si>
  <si>
    <t xml:space="preserve">recursos necesarios para su total puesta en servicio y ayudas </t>
  </si>
  <si>
    <t>necesarias para su correcta ejecución, incluido el movimiento de bancadas existentes,</t>
  </si>
  <si>
    <r>
      <t>eliminación de restos</t>
    </r>
    <r>
      <rPr>
        <sz val="12"/>
        <rFont val="Segoe UI"/>
        <family val="2"/>
      </rPr>
      <t xml:space="preserve"> </t>
    </r>
    <r>
      <rPr>
        <sz val="9"/>
        <color rgb="FF000000"/>
        <rFont val="Segoe UI"/>
        <family val="2"/>
      </rPr>
      <t>y bancadas a eliminar y limpieza.</t>
    </r>
  </si>
  <si>
    <t>Además del cumplimiento de las consiguientes medidas de seguridad y</t>
  </si>
  <si>
    <t>salud para la ejecución de los trabajos. Completamente instalado.</t>
  </si>
  <si>
    <t>Descomposición</t>
  </si>
  <si>
    <t>mo087</t>
  </si>
  <si>
    <t>h</t>
  </si>
  <si>
    <t>Ayudante instalador.</t>
  </si>
  <si>
    <t>mt26dbe010a</t>
  </si>
  <si>
    <t>Bancada 5 plazas + 1 asiento PMR</t>
  </si>
  <si>
    <t>%</t>
  </si>
  <si>
    <t>Costes indirectos</t>
  </si>
  <si>
    <t>%2PM</t>
  </si>
  <si>
    <t>Pequeño material</t>
  </si>
  <si>
    <t>%6MA</t>
  </si>
  <si>
    <t>Medios auxiliares</t>
  </si>
  <si>
    <t>%GG</t>
  </si>
  <si>
    <t>Gastos generales (13%)</t>
  </si>
  <si>
    <t>%BI</t>
  </si>
  <si>
    <t>Beneficio industrial (6%)</t>
  </si>
  <si>
    <t>Medición</t>
  </si>
  <si>
    <t>UDS</t>
  </si>
  <si>
    <t>LONGITUD</t>
  </si>
  <si>
    <t>ANCHURA</t>
  </si>
  <si>
    <t>ALTURA</t>
  </si>
  <si>
    <t>Sala D.1.6</t>
  </si>
  <si>
    <t>Sala D.1.7</t>
  </si>
  <si>
    <t>Hall principal</t>
  </si>
  <si>
    <t>Subtotal</t>
  </si>
  <si>
    <t>01.02</t>
  </si>
  <si>
    <t>Bancada 2 plazas + 1 asiento PMR</t>
  </si>
  <si>
    <t>de 2 plazas más 1 asiento para persona con movilidad reducida (PMR), totalizando 3</t>
  </si>
  <si>
    <t>eliminación de restos y bancadas a eliminar y limpieza.</t>
  </si>
  <si>
    <t>mt26dbe011a</t>
  </si>
  <si>
    <t>TOTAL 01</t>
  </si>
  <si>
    <t>ESTACIÓN MARÍTIMA LA SAVINA (FORMENTERA)</t>
  </si>
  <si>
    <t>02.01</t>
  </si>
  <si>
    <t>Bancada 3 plazas + 1 asiento PMR</t>
  </si>
  <si>
    <t>de 3 plazas más 1 asiento para persona con movilidad reducida (PMR), totalizando 4</t>
  </si>
  <si>
    <t>El servicio incluye la entrega del mobiliario en la Estación Marítima de La Savina (Formentera),</t>
  </si>
  <si>
    <t>mt26dbe012a</t>
  </si>
  <si>
    <t>02.02</t>
  </si>
  <si>
    <t xml:space="preserve">de 2 plazas más 1 asiento para persona con movilidad reducida (PMR), totalizando 3 </t>
  </si>
  <si>
    <t>El servicio incluye la entrega del mobiliario en la Estación Marítima de la Savina (Formentera),</t>
  </si>
  <si>
    <t>TOTAL 02</t>
  </si>
  <si>
    <t>TOTAL LOTE 1: EIVISSA Y LA SAVINA</t>
  </si>
  <si>
    <t>LOTE 2</t>
  </si>
  <si>
    <t>MAÓ</t>
  </si>
  <si>
    <t>ESTACIÓN MARÍTIMA MAÓ</t>
  </si>
  <si>
    <t xml:space="preserve">de 3 plazas más 1 asiento para persona con movilidad reducida (PMR), totalizando 4 </t>
  </si>
  <si>
    <t>El servicio incluye la entrega del mobiliario en la terminal de Maó/Cós Nou,</t>
  </si>
  <si>
    <t>TOTAL LOTE 2: MAÓ</t>
  </si>
  <si>
    <r>
      <t xml:space="preserve">NOTA: </t>
    </r>
    <r>
      <rPr>
        <sz val="10"/>
        <color rgb="FF000000"/>
        <rFont val="Arial Narrow"/>
        <family val="2"/>
      </rPr>
      <t>La APB se reserva el derecho de adquirir unidades adicionales de suministro hasta un límite del 10% del presupuesto de licitación de cada lote, manteniendo los precios unitarios de adjudicación, de conformidad con el Art. 301 de la LCSP.</t>
    </r>
  </si>
  <si>
    <t>RESUMEN DEL PRESUPUESTO</t>
  </si>
  <si>
    <t>PRESUPUESTO BASE DE LICITACIÓN:</t>
  </si>
  <si>
    <r>
      <t xml:space="preserve">LOTE 1: </t>
    </r>
    <r>
      <rPr>
        <sz val="12"/>
        <color rgb="FF000000"/>
        <rFont val="Arial Narrow"/>
        <family val="2"/>
      </rPr>
      <t>PRESUPUESTO DE LICITACIÓN (sin IVA)</t>
    </r>
  </si>
  <si>
    <r>
      <t xml:space="preserve">LOTE 2: </t>
    </r>
    <r>
      <rPr>
        <sz val="12"/>
        <color rgb="FF000000"/>
        <rFont val="Arial Narrow"/>
        <family val="2"/>
      </rPr>
      <t>PRESUPUESTO DE LICITACIÓN (sin IVA)</t>
    </r>
  </si>
  <si>
    <t>PRESUPUESTO TOTAL DE LICITACIÓN (sin IVA)</t>
  </si>
  <si>
    <t xml:space="preserve">IVA (21%) </t>
  </si>
  <si>
    <t xml:space="preserve">TOTAL PRESUPUESTO (con IVA) </t>
  </si>
  <si>
    <r>
      <t xml:space="preserve">PRESPUESTO VALOR ESTIMADO DEL CONTRATO: </t>
    </r>
    <r>
      <rPr>
        <i/>
        <sz val="12"/>
        <color rgb="FF000000"/>
        <rFont val="Arial Narrow"/>
        <family val="2"/>
      </rPr>
      <t>Calculado conforme al Art. 101 de la LCSP, incluyendo las unidades adicionales conforme al Art. 301 LCSP.</t>
    </r>
  </si>
  <si>
    <t xml:space="preserve">LOTE 1: </t>
  </si>
  <si>
    <t>PRESUPUESTO DE LICITACIÓN (sin IVA)</t>
  </si>
  <si>
    <t>Unidades adicionales Art. 301 LCSP (10% s/PBL):</t>
  </si>
  <si>
    <t>VALOR ESTIMADO LOTE 1</t>
  </si>
  <si>
    <t>LOTE 2:</t>
  </si>
  <si>
    <t>VALOR ESTIMADO LOTE 2</t>
  </si>
  <si>
    <t>PRESUPUESTO TOTAL VALOR ESTIMADO DEL CONTRATO (sin IVA)</t>
  </si>
  <si>
    <t>INV25-0117:” ADQUISICIÓN E INSTALACIÓN DE UN SISTEMA MODULAR DE BANCADAS PARA LAS ESTACIONES MARÍTIMAS DE EIVISSA, LA SAVINA Y MAÓ DE LA AUTORIDAD PORTUARIA DE BALEARES</t>
  </si>
  <si>
    <t>Plantilla de autocálculo para la presentación de ofertas del expediente</t>
  </si>
  <si>
    <t>LOTE 1: EIVISSA Y LA SAVINA</t>
  </si>
  <si>
    <t>1.1.01</t>
  </si>
  <si>
    <t>1.1.02</t>
  </si>
  <si>
    <t>1.2.01</t>
  </si>
  <si>
    <t>1.2.02</t>
  </si>
  <si>
    <t>LOTE 2: MAÓ</t>
  </si>
  <si>
    <t>PROPOSICIÓN ECONÓMICA
LOTE 2</t>
  </si>
  <si>
    <t xml:space="preserve">ATENCIÓN: La cifra que debe introducir en la plataforma de contratación es esta   ↗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</si>
</sst>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3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sz val="11"/>
      <name val="Calibri"/>
      <family val="2"/>
      <scheme val="minor"/>
    </font>
    <font>
      <b/>
      <sz val="10"/>
      <color rgb="FF000000"/>
      <name val="Arial Narrow"/>
      <family val="2"/>
    </font>
    <font>
      <b/>
      <sz val="8"/>
      <color rgb="FF000000"/>
      <name val="Arial Narrow"/>
      <family val="2"/>
    </font>
    <font>
      <sz val="9"/>
      <color rgb="FF000000"/>
      <name val="Segoe UI"/>
      <family val="2"/>
    </font>
    <font>
      <sz val="12"/>
      <name val="Segoe UI"/>
      <family val="2"/>
    </font>
    <font>
      <i/>
      <sz val="8"/>
      <color rgb="FF000000"/>
      <name val="Arial Narrow"/>
      <family val="2"/>
    </font>
    <font>
      <sz val="10"/>
      <name val="Arial"/>
      <family val="2"/>
    </font>
    <font>
      <b/>
      <i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rgb="FF0000FF"/>
      <name val="Arial Narrow"/>
      <family val="2"/>
    </font>
    <font>
      <sz val="10"/>
      <color rgb="FF000000"/>
      <name val="Arial Narrow"/>
      <family val="2"/>
    </font>
    <font>
      <sz val="12"/>
      <name val="Arial Narrow"/>
      <family val="2"/>
    </font>
    <font>
      <b/>
      <sz val="14"/>
      <color rgb="FF000000"/>
      <name val="Arial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b/>
      <sz val="14"/>
      <color rgb="FF000000"/>
      <name val="Arial Narrow"/>
      <family val="2"/>
    </font>
    <font>
      <sz val="14"/>
      <name val="Calibri"/>
      <family val="2"/>
      <scheme val="minor"/>
    </font>
    <font>
      <i/>
      <sz val="10"/>
      <color rgb="FF000000"/>
      <name val="Arial Narrow"/>
      <family val="2"/>
    </font>
    <font>
      <i/>
      <sz val="12"/>
      <color rgb="FF000000"/>
      <name val="Arial Narrow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4998626667073579"/>
        <bgColor rgb="FF7F7F7F"/>
      </patternFill>
    </fill>
  </fills>
  <borders count="4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6" fillId="0" borderId="12">
      <alignment horizontal="left" vertical="center" wrapText="1"/>
    </xf>
    <xf numFmtId="10" fontId="22" fillId="0" borderId="12" applyFont="0" applyFill="0" applyBorder="0" applyProtection="0">
      <alignment horizontal="right" vertical="center"/>
    </xf>
    <xf numFmtId="44" fontId="22" fillId="0" borderId="12" applyFont="0" applyFill="0" applyBorder="0" applyProtection="0">
      <alignment horizontal="right" vertical="center"/>
    </xf>
    <xf numFmtId="9" fontId="1" fillId="0" borderId="12" applyFont="0" applyFill="0" applyBorder="0" applyAlignment="0" applyProtection="0"/>
    <xf numFmtId="44" fontId="1" fillId="0" borderId="12" applyFont="0" applyFill="0" applyBorder="0" applyAlignment="0" applyProtection="0"/>
  </cellStyleXfs>
  <cellXfs count="119">
    <xf numFmtId="0" fontId="0" fillId="0" borderId="0" xfId="0" applyFont="1" applyAlignment="1"/>
    <xf numFmtId="0" fontId="3" fillId="0" borderId="0" xfId="0" applyFont="1"/>
    <xf numFmtId="0" fontId="3" fillId="2" borderId="6" xfId="0" applyFont="1" applyFill="1" applyBorder="1"/>
    <xf numFmtId="0" fontId="9" fillId="2" borderId="7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8" xfId="0" applyNumberFormat="1" applyFont="1" applyFill="1" applyBorder="1" applyAlignment="1">
      <alignment vertical="center" wrapText="1"/>
    </xf>
    <xf numFmtId="0" fontId="11" fillId="2" borderId="8" xfId="0" applyFont="1" applyFill="1" applyBorder="1" applyAlignment="1">
      <alignment vertical="center" wrapText="1"/>
    </xf>
    <xf numFmtId="2" fontId="11" fillId="2" borderId="8" xfId="0" applyNumberFormat="1" applyFont="1" applyFill="1" applyBorder="1" applyAlignment="1">
      <alignment vertical="center" wrapText="1"/>
    </xf>
    <xf numFmtId="164" fontId="11" fillId="2" borderId="8" xfId="0" applyNumberFormat="1" applyFont="1" applyFill="1" applyBorder="1" applyAlignment="1">
      <alignment vertical="center" wrapText="1"/>
    </xf>
    <xf numFmtId="164" fontId="12" fillId="2" borderId="9" xfId="0" applyNumberFormat="1" applyFont="1" applyFill="1" applyBorder="1" applyAlignment="1">
      <alignment vertical="center" wrapText="1"/>
    </xf>
    <xf numFmtId="164" fontId="12" fillId="5" borderId="10" xfId="0" applyNumberFormat="1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2" xfId="0" applyFont="1" applyFill="1" applyBorder="1" applyAlignment="1">
      <alignment horizontal="center" wrapText="1"/>
    </xf>
    <xf numFmtId="0" fontId="13" fillId="2" borderId="12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vertical="center" wrapText="1"/>
    </xf>
    <xf numFmtId="0" fontId="13" fillId="2" borderId="16" xfId="0" applyFont="1" applyFill="1" applyBorder="1" applyAlignment="1">
      <alignment vertical="center" wrapText="1"/>
    </xf>
    <xf numFmtId="0" fontId="3" fillId="2" borderId="20" xfId="0" applyFont="1" applyFill="1" applyBorder="1"/>
    <xf numFmtId="0" fontId="3" fillId="2" borderId="12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3" xfId="0" applyFont="1" applyFill="1" applyBorder="1"/>
    <xf numFmtId="0" fontId="9" fillId="2" borderId="25" xfId="0" applyFont="1" applyFill="1" applyBorder="1" applyAlignment="1">
      <alignment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164" fontId="11" fillId="2" borderId="28" xfId="0" applyNumberFormat="1" applyFont="1" applyFill="1" applyBorder="1" applyAlignment="1">
      <alignment vertical="center" wrapText="1"/>
    </xf>
    <xf numFmtId="164" fontId="11" fillId="3" borderId="8" xfId="0" applyNumberFormat="1" applyFont="1" applyFill="1" applyBorder="1" applyAlignment="1" applyProtection="1">
      <alignment vertical="center" wrapText="1"/>
      <protection locked="0"/>
    </xf>
    <xf numFmtId="0" fontId="2" fillId="8" borderId="12" xfId="0" applyFont="1" applyFill="1" applyBorder="1" applyAlignment="1"/>
    <xf numFmtId="164" fontId="11" fillId="3" borderId="33" xfId="0" applyNumberFormat="1" applyFont="1" applyFill="1" applyBorder="1" applyAlignment="1" applyProtection="1">
      <alignment vertical="center" wrapText="1"/>
      <protection locked="0"/>
    </xf>
    <xf numFmtId="164" fontId="11" fillId="2" borderId="34" xfId="0" applyNumberFormat="1" applyFont="1" applyFill="1" applyBorder="1" applyAlignment="1">
      <alignment vertical="center" wrapText="1"/>
    </xf>
    <xf numFmtId="0" fontId="12" fillId="4" borderId="28" xfId="0" applyFont="1" applyFill="1" applyBorder="1" applyAlignment="1">
      <alignment vertical="center" wrapText="1"/>
    </xf>
    <xf numFmtId="2" fontId="12" fillId="4" borderId="8" xfId="0" applyNumberFormat="1" applyFont="1" applyFill="1" applyBorder="1" applyAlignment="1">
      <alignment vertical="center" wrapText="1"/>
    </xf>
    <xf numFmtId="0" fontId="12" fillId="4" borderId="29" xfId="0" applyFont="1" applyFill="1" applyBorder="1" applyAlignment="1">
      <alignment horizontal="center" vertical="center" wrapText="1"/>
    </xf>
    <xf numFmtId="164" fontId="11" fillId="4" borderId="16" xfId="0" applyNumberFormat="1" applyFont="1" applyFill="1" applyBorder="1" applyAlignment="1">
      <alignment vertical="center" wrapText="1"/>
    </xf>
    <xf numFmtId="0" fontId="12" fillId="4" borderId="35" xfId="0" applyFont="1" applyFill="1" applyBorder="1" applyAlignment="1">
      <alignment vertical="center" wrapText="1"/>
    </xf>
    <xf numFmtId="0" fontId="12" fillId="9" borderId="27" xfId="0" applyFont="1" applyFill="1" applyBorder="1" applyAlignment="1">
      <alignment horizontal="center" vertical="center" wrapText="1"/>
    </xf>
    <xf numFmtId="2" fontId="12" fillId="9" borderId="36" xfId="0" applyNumberFormat="1" applyFont="1" applyFill="1" applyBorder="1" applyAlignment="1">
      <alignment horizontal="left" vertical="center" wrapText="1"/>
    </xf>
    <xf numFmtId="2" fontId="12" fillId="9" borderId="37" xfId="0" applyNumberFormat="1" applyFont="1" applyFill="1" applyBorder="1" applyAlignment="1">
      <alignment horizontal="left" vertical="center" wrapText="1"/>
    </xf>
    <xf numFmtId="2" fontId="12" fillId="9" borderId="38" xfId="0" applyNumberFormat="1" applyFont="1" applyFill="1" applyBorder="1" applyAlignment="1">
      <alignment horizontal="left" vertical="center" wrapText="1"/>
    </xf>
    <xf numFmtId="0" fontId="16" fillId="0" borderId="12" xfId="1">
      <alignment horizontal="left" vertical="center" wrapText="1"/>
    </xf>
    <xf numFmtId="0" fontId="18" fillId="0" borderId="12" xfId="1" applyFont="1">
      <alignment horizontal="left" vertical="center" wrapText="1"/>
    </xf>
    <xf numFmtId="0" fontId="19" fillId="0" borderId="12" xfId="1" applyFont="1">
      <alignment horizontal="left" vertical="center" wrapText="1"/>
    </xf>
    <xf numFmtId="0" fontId="21" fillId="0" borderId="12" xfId="1" applyFont="1">
      <alignment horizontal="left" vertical="center" wrapText="1"/>
    </xf>
    <xf numFmtId="4" fontId="21" fillId="0" borderId="12" xfId="1" applyNumberFormat="1" applyFont="1" applyAlignment="1">
      <alignment horizontal="center" vertical="center" wrapText="1"/>
    </xf>
    <xf numFmtId="165" fontId="21" fillId="0" borderId="12" xfId="1" applyNumberFormat="1" applyFont="1">
      <alignment horizontal="left" vertical="center" wrapText="1"/>
    </xf>
    <xf numFmtId="9" fontId="21" fillId="0" borderId="12" xfId="1" applyNumberFormat="1" applyFont="1">
      <alignment horizontal="left" vertical="center" wrapText="1"/>
    </xf>
    <xf numFmtId="10" fontId="21" fillId="0" borderId="12" xfId="2" applyFont="1">
      <alignment horizontal="right" vertical="center"/>
    </xf>
    <xf numFmtId="44" fontId="23" fillId="0" borderId="12" xfId="3" applyFont="1">
      <alignment horizontal="right" vertical="center"/>
    </xf>
    <xf numFmtId="0" fontId="24" fillId="0" borderId="12" xfId="1" applyFont="1">
      <alignment horizontal="left" vertical="center" wrapText="1"/>
    </xf>
    <xf numFmtId="0" fontId="25" fillId="0" borderId="12" xfId="1" applyFont="1">
      <alignment horizontal="left" vertical="center" wrapText="1"/>
    </xf>
    <xf numFmtId="44" fontId="18" fillId="0" borderId="12" xfId="3" applyFont="1">
      <alignment horizontal="right" vertical="center"/>
    </xf>
    <xf numFmtId="0" fontId="21" fillId="0" borderId="12" xfId="1" applyFont="1" applyAlignment="1">
      <alignment horizontal="right" vertical="center" wrapText="1"/>
    </xf>
    <xf numFmtId="9" fontId="21" fillId="0" borderId="12" xfId="1" applyNumberFormat="1" applyFont="1" applyAlignment="1">
      <alignment horizontal="right" vertical="center" wrapText="1"/>
    </xf>
    <xf numFmtId="0" fontId="24" fillId="0" borderId="12" xfId="1" applyFont="1" applyAlignment="1">
      <alignment horizontal="right" vertical="center" wrapText="1"/>
    </xf>
    <xf numFmtId="0" fontId="25" fillId="0" borderId="12" xfId="1" applyFont="1" applyAlignment="1">
      <alignment horizontal="right" vertical="center" wrapText="1"/>
    </xf>
    <xf numFmtId="44" fontId="17" fillId="0" borderId="12" xfId="3" applyFont="1">
      <alignment horizontal="right" vertical="center"/>
    </xf>
    <xf numFmtId="165" fontId="23" fillId="0" borderId="12" xfId="1" applyNumberFormat="1" applyFont="1">
      <alignment horizontal="left" vertical="center" wrapText="1"/>
    </xf>
    <xf numFmtId="0" fontId="17" fillId="0" borderId="12" xfId="1" applyFont="1" applyAlignment="1">
      <alignment horizontal="right" vertical="center" wrapText="1"/>
    </xf>
    <xf numFmtId="0" fontId="17" fillId="0" borderId="12" xfId="1" applyFont="1" applyAlignment="1">
      <alignment horizontal="left" vertical="center"/>
    </xf>
    <xf numFmtId="0" fontId="17" fillId="0" borderId="12" xfId="1" applyFont="1">
      <alignment horizontal="left" vertical="center" wrapText="1"/>
    </xf>
    <xf numFmtId="0" fontId="27" fillId="0" borderId="12" xfId="1" applyFont="1">
      <alignment horizontal="left" vertical="center" wrapText="1"/>
    </xf>
    <xf numFmtId="0" fontId="28" fillId="0" borderId="12" xfId="1" applyFont="1" applyAlignment="1">
      <alignment horizontal="left" vertical="center"/>
    </xf>
    <xf numFmtId="0" fontId="28" fillId="0" borderId="12" xfId="1" applyFont="1">
      <alignment horizontal="left" vertical="center" wrapText="1"/>
    </xf>
    <xf numFmtId="0" fontId="29" fillId="0" borderId="12" xfId="1" applyFont="1" applyAlignment="1">
      <alignment horizontal="left" vertical="center"/>
    </xf>
    <xf numFmtId="0" fontId="29" fillId="0" borderId="12" xfId="1" applyFont="1" applyAlignment="1">
      <alignment horizontal="justify" vertical="center" wrapText="1"/>
    </xf>
    <xf numFmtId="44" fontId="30" fillId="0" borderId="12" xfId="1" applyNumberFormat="1" applyFont="1" applyAlignment="1">
      <alignment horizontal="justify" vertical="center" wrapText="1"/>
    </xf>
    <xf numFmtId="0" fontId="29" fillId="0" borderId="12" xfId="1" applyFont="1">
      <alignment horizontal="left" vertical="center" wrapText="1"/>
    </xf>
    <xf numFmtId="0" fontId="30" fillId="0" borderId="12" xfId="1" applyFont="1" applyAlignment="1">
      <alignment horizontal="justify" vertical="center" wrapText="1"/>
    </xf>
    <xf numFmtId="0" fontId="31" fillId="0" borderId="12" xfId="1" applyFont="1" applyAlignment="1">
      <alignment horizontal="right" vertical="center" wrapText="1"/>
    </xf>
    <xf numFmtId="44" fontId="31" fillId="0" borderId="12" xfId="1" applyNumberFormat="1" applyFont="1" applyAlignment="1">
      <alignment horizontal="justify" vertical="center" wrapText="1"/>
    </xf>
    <xf numFmtId="0" fontId="32" fillId="0" borderId="12" xfId="1" applyFont="1">
      <alignment horizontal="left" vertical="center" wrapText="1"/>
    </xf>
    <xf numFmtId="0" fontId="16" fillId="0" borderId="12" xfId="1" applyAlignment="1">
      <alignment horizontal="right" vertical="center" wrapText="1"/>
    </xf>
    <xf numFmtId="0" fontId="33" fillId="0" borderId="12" xfId="1" applyFont="1" applyAlignment="1">
      <alignment horizontal="right" vertical="center" wrapText="1"/>
    </xf>
    <xf numFmtId="8" fontId="33" fillId="0" borderId="12" xfId="1" applyNumberFormat="1" applyFont="1" applyAlignment="1">
      <alignment horizontal="right" vertical="center" wrapText="1"/>
    </xf>
    <xf numFmtId="0" fontId="30" fillId="0" borderId="12" xfId="1" applyFont="1" applyAlignment="1">
      <alignment horizontal="right" vertical="center" wrapText="1"/>
    </xf>
    <xf numFmtId="0" fontId="29" fillId="0" borderId="12" xfId="1" applyFont="1" applyAlignment="1">
      <alignment horizontal="right" vertical="center" wrapText="1"/>
    </xf>
    <xf numFmtId="8" fontId="29" fillId="0" borderId="12" xfId="1" applyNumberFormat="1" applyFont="1" applyAlignment="1">
      <alignment horizontal="right" vertical="center" wrapText="1"/>
    </xf>
    <xf numFmtId="0" fontId="34" fillId="0" borderId="12" xfId="1" applyFont="1" applyAlignment="1">
      <alignment horizontal="justify" vertical="center" wrapText="1"/>
    </xf>
    <xf numFmtId="8" fontId="30" fillId="0" borderId="12" xfId="1" applyNumberFormat="1" applyFont="1" applyAlignment="1">
      <alignment horizontal="right" vertical="center" wrapText="1"/>
    </xf>
    <xf numFmtId="0" fontId="29" fillId="0" borderId="12" xfId="1" applyFont="1" applyAlignment="1">
      <alignment horizontal="right" vertical="center"/>
    </xf>
    <xf numFmtId="44" fontId="35" fillId="0" borderId="12" xfId="1" applyNumberFormat="1" applyFont="1">
      <alignment horizontal="left" vertical="center" wrapText="1"/>
    </xf>
    <xf numFmtId="8" fontId="16" fillId="0" borderId="12" xfId="1" applyNumberFormat="1">
      <alignment horizontal="left" vertical="center" wrapText="1"/>
    </xf>
    <xf numFmtId="0" fontId="31" fillId="0" borderId="12" xfId="1" applyFont="1" applyAlignment="1">
      <alignment vertical="center" wrapText="1"/>
    </xf>
    <xf numFmtId="0" fontId="31" fillId="0" borderId="12" xfId="1" applyFont="1" applyAlignment="1">
      <alignment vertical="center"/>
    </xf>
    <xf numFmtId="9" fontId="21" fillId="0" borderId="12" xfId="4" applyFont="1" applyBorder="1" applyAlignment="1">
      <alignment horizontal="right" vertical="center" wrapText="1"/>
    </xf>
    <xf numFmtId="44" fontId="16" fillId="0" borderId="12" xfId="5" applyFont="1" applyBorder="1" applyAlignment="1">
      <alignment horizontal="left" vertical="center" wrapText="1"/>
    </xf>
    <xf numFmtId="0" fontId="19" fillId="0" borderId="12" xfId="1" applyFont="1">
      <alignment horizontal="left" vertical="center" wrapText="1"/>
    </xf>
    <xf numFmtId="0" fontId="17" fillId="0" borderId="12" xfId="1" applyFont="1">
      <alignment horizontal="left" vertical="center" wrapText="1"/>
    </xf>
    <xf numFmtId="0" fontId="34" fillId="0" borderId="12" xfId="1" applyFont="1" applyAlignment="1">
      <alignment horizontal="center" vertical="center" wrapText="1"/>
    </xf>
    <xf numFmtId="2" fontId="12" fillId="9" borderId="39" xfId="0" applyNumberFormat="1" applyFont="1" applyFill="1" applyBorder="1" applyAlignment="1">
      <alignment horizontal="left" vertical="center" wrapText="1"/>
    </xf>
    <xf numFmtId="2" fontId="12" fillId="9" borderId="40" xfId="0" applyNumberFormat="1" applyFont="1" applyFill="1" applyBorder="1" applyAlignment="1">
      <alignment horizontal="left" vertical="center" wrapText="1"/>
    </xf>
    <xf numFmtId="2" fontId="12" fillId="9" borderId="41" xfId="0" applyNumberFormat="1" applyFont="1" applyFill="1" applyBorder="1" applyAlignment="1">
      <alignment horizontal="left" vertical="center" wrapText="1"/>
    </xf>
    <xf numFmtId="0" fontId="14" fillId="2" borderId="11" xfId="0" applyFont="1" applyFill="1" applyBorder="1" applyAlignment="1">
      <alignment horizontal="right" vertical="center" wrapText="1"/>
    </xf>
    <xf numFmtId="0" fontId="2" fillId="0" borderId="1" xfId="0" applyFont="1" applyBorder="1"/>
    <xf numFmtId="0" fontId="2" fillId="0" borderId="12" xfId="0" applyFont="1" applyBorder="1"/>
    <xf numFmtId="164" fontId="15" fillId="6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7" fillId="7" borderId="12" xfId="0" applyFont="1" applyFill="1" applyBorder="1" applyAlignment="1">
      <alignment horizontal="right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 wrapText="1"/>
    </xf>
    <xf numFmtId="0" fontId="11" fillId="7" borderId="2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5" fillId="7" borderId="30" xfId="0" applyFont="1" applyFill="1" applyBorder="1" applyAlignment="1">
      <alignment horizontal="center" vertical="top" wrapText="1"/>
    </xf>
    <xf numFmtId="0" fontId="2" fillId="8" borderId="31" xfId="0" applyFont="1" applyFill="1" applyBorder="1"/>
    <xf numFmtId="0" fontId="2" fillId="8" borderId="32" xfId="0" applyFont="1" applyFill="1" applyBorder="1"/>
    <xf numFmtId="0" fontId="6" fillId="2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7" fillId="2" borderId="20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8" fillId="3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2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3" xfId="0" applyFont="1" applyBorder="1"/>
  </cellXfs>
  <cellStyles count="6">
    <cellStyle name="Moneda 2" xfId="3" xr:uid="{B920AD77-22FB-4C08-8323-FA93EC5EB46B}"/>
    <cellStyle name="Moneda 3" xfId="5" xr:uid="{B7A2CAA7-918B-4030-8235-31C2415AA1C4}"/>
    <cellStyle name="Normal" xfId="0" builtinId="0"/>
    <cellStyle name="Normal 2" xfId="1" xr:uid="{4621EE10-B547-4865-BE6D-D9832E5D410F}"/>
    <cellStyle name="Porcentaje 2" xfId="2" xr:uid="{981D5832-D85A-41AF-96C9-EA72ABF8FA73}"/>
    <cellStyle name="Porcentaje 3" xfId="4" xr:uid="{A05E9161-39C1-4D1B-90F9-C80D9367DB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%20c&#225;lculo%20de%20impuestos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1"/>
      <sheetName val="Presupuesto con cálculo de impu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16D7-9624-4E5D-929B-1FD468599404}">
  <sheetPr>
    <pageSetUpPr fitToPage="1"/>
  </sheetPr>
  <dimension ref="A1:J201"/>
  <sheetViews>
    <sheetView tabSelected="1" workbookViewId="0">
      <selection activeCell="H162" sqref="H162"/>
    </sheetView>
  </sheetViews>
  <sheetFormatPr baseColWidth="10" defaultRowHeight="15" x14ac:dyDescent="0.25"/>
  <cols>
    <col min="1" max="1" width="11.42578125" style="40"/>
    <col min="2" max="2" width="5.28515625" style="40" customWidth="1"/>
    <col min="3" max="3" width="69.85546875" style="40" customWidth="1"/>
    <col min="4" max="4" width="8.5703125" style="40" customWidth="1"/>
    <col min="5" max="5" width="22.5703125" style="40" customWidth="1"/>
    <col min="6" max="6" width="11.42578125" style="40"/>
    <col min="7" max="7" width="15.85546875" style="40" customWidth="1"/>
    <col min="8" max="8" width="11.42578125" style="40"/>
    <col min="9" max="10" width="12.42578125" style="40" bestFit="1" customWidth="1"/>
    <col min="11" max="16384" width="11.42578125" style="40"/>
  </cols>
  <sheetData>
    <row r="1" spans="1:5" x14ac:dyDescent="0.25">
      <c r="A1" s="60" t="s">
        <v>15</v>
      </c>
      <c r="B1" s="60"/>
      <c r="C1" s="60" t="s">
        <v>16</v>
      </c>
    </row>
    <row r="2" spans="1:5" x14ac:dyDescent="0.25">
      <c r="A2" s="60">
        <v>1</v>
      </c>
      <c r="B2" s="60"/>
      <c r="C2" s="60" t="s">
        <v>17</v>
      </c>
    </row>
    <row r="3" spans="1:5" x14ac:dyDescent="0.25">
      <c r="A3" s="41" t="s">
        <v>18</v>
      </c>
      <c r="B3" s="41" t="s">
        <v>19</v>
      </c>
      <c r="C3" s="41" t="s">
        <v>20</v>
      </c>
    </row>
    <row r="4" spans="1:5" x14ac:dyDescent="0.25">
      <c r="C4" s="42" t="s">
        <v>21</v>
      </c>
      <c r="D4" s="42"/>
      <c r="E4" s="42"/>
    </row>
    <row r="5" spans="1:5" x14ac:dyDescent="0.25">
      <c r="C5" s="42" t="s">
        <v>22</v>
      </c>
      <c r="D5" s="42"/>
      <c r="E5" s="42"/>
    </row>
    <row r="6" spans="1:5" x14ac:dyDescent="0.25">
      <c r="C6" s="42" t="s">
        <v>23</v>
      </c>
      <c r="D6" s="42"/>
      <c r="E6" s="42"/>
    </row>
    <row r="7" spans="1:5" x14ac:dyDescent="0.25">
      <c r="C7" s="42" t="s">
        <v>24</v>
      </c>
      <c r="D7" s="42"/>
      <c r="E7" s="42"/>
    </row>
    <row r="8" spans="1:5" x14ac:dyDescent="0.25">
      <c r="C8" s="42" t="s">
        <v>25</v>
      </c>
      <c r="D8" s="42"/>
      <c r="E8" s="42"/>
    </row>
    <row r="9" spans="1:5" x14ac:dyDescent="0.25">
      <c r="C9" s="42" t="s">
        <v>26</v>
      </c>
      <c r="D9" s="42"/>
      <c r="E9" s="42"/>
    </row>
    <row r="10" spans="1:5" x14ac:dyDescent="0.25">
      <c r="C10" s="42" t="s">
        <v>27</v>
      </c>
      <c r="D10" s="42"/>
      <c r="E10" s="42"/>
    </row>
    <row r="11" spans="1:5" x14ac:dyDescent="0.25">
      <c r="C11" s="87" t="s">
        <v>28</v>
      </c>
      <c r="D11" s="87"/>
      <c r="E11" s="87"/>
    </row>
    <row r="12" spans="1:5" x14ac:dyDescent="0.25">
      <c r="C12" s="42" t="s">
        <v>29</v>
      </c>
    </row>
    <row r="13" spans="1:5" x14ac:dyDescent="0.25">
      <c r="C13" s="42" t="s">
        <v>30</v>
      </c>
    </row>
    <row r="14" spans="1:5" x14ac:dyDescent="0.25">
      <c r="C14" s="42" t="s">
        <v>31</v>
      </c>
    </row>
    <row r="15" spans="1:5" x14ac:dyDescent="0.25">
      <c r="C15" s="42" t="s">
        <v>32</v>
      </c>
    </row>
    <row r="16" spans="1:5" x14ac:dyDescent="0.25">
      <c r="C16" s="42" t="s">
        <v>33</v>
      </c>
    </row>
    <row r="17" spans="3:8" ht="17.25" x14ac:dyDescent="0.25">
      <c r="C17" s="42" t="s">
        <v>34</v>
      </c>
    </row>
    <row r="18" spans="3:8" x14ac:dyDescent="0.25">
      <c r="C18" s="42" t="s">
        <v>35</v>
      </c>
    </row>
    <row r="19" spans="3:8" x14ac:dyDescent="0.25">
      <c r="C19" s="42" t="s">
        <v>36</v>
      </c>
    </row>
    <row r="20" spans="3:8" x14ac:dyDescent="0.25">
      <c r="C20" s="41" t="s">
        <v>37</v>
      </c>
    </row>
    <row r="21" spans="3:8" x14ac:dyDescent="0.25">
      <c r="C21" s="43" t="s">
        <v>38</v>
      </c>
      <c r="D21" s="43" t="s">
        <v>39</v>
      </c>
      <c r="E21" s="43" t="s">
        <v>40</v>
      </c>
      <c r="F21" s="44">
        <v>4</v>
      </c>
      <c r="G21" s="45">
        <v>21.94</v>
      </c>
      <c r="H21" s="45">
        <f>+F21*G21</f>
        <v>87.76</v>
      </c>
    </row>
    <row r="22" spans="3:8" x14ac:dyDescent="0.25">
      <c r="C22" s="43" t="s">
        <v>41</v>
      </c>
      <c r="D22" s="43" t="s">
        <v>19</v>
      </c>
      <c r="E22" s="43" t="s">
        <v>42</v>
      </c>
      <c r="F22" s="44">
        <v>1</v>
      </c>
      <c r="G22" s="45">
        <v>4895.97</v>
      </c>
      <c r="H22" s="45">
        <f t="shared" ref="H22:H24" si="0">+F22*G22</f>
        <v>4895.97</v>
      </c>
    </row>
    <row r="23" spans="3:8" x14ac:dyDescent="0.25">
      <c r="C23" s="46">
        <v>5</v>
      </c>
      <c r="D23" s="43" t="s">
        <v>43</v>
      </c>
      <c r="E23" s="43" t="s">
        <v>44</v>
      </c>
      <c r="F23" s="44">
        <f>SUM(H21:H22)</f>
        <v>4983.7300000000005</v>
      </c>
      <c r="G23" s="85">
        <v>0.05</v>
      </c>
      <c r="H23" s="45">
        <f t="shared" si="0"/>
        <v>249.18650000000002</v>
      </c>
    </row>
    <row r="24" spans="3:8" x14ac:dyDescent="0.25">
      <c r="C24" s="43" t="s">
        <v>45</v>
      </c>
      <c r="D24" s="43" t="s">
        <v>43</v>
      </c>
      <c r="E24" s="43" t="s">
        <v>46</v>
      </c>
      <c r="F24" s="44">
        <f>SUM(H21:H23)</f>
        <v>5232.9165000000003</v>
      </c>
      <c r="G24" s="85">
        <v>0.02</v>
      </c>
      <c r="H24" s="45">
        <f t="shared" si="0"/>
        <v>104.65833000000001</v>
      </c>
    </row>
    <row r="25" spans="3:8" x14ac:dyDescent="0.25">
      <c r="C25" s="43" t="s">
        <v>47</v>
      </c>
      <c r="D25" s="43" t="s">
        <v>43</v>
      </c>
      <c r="E25" s="43" t="s">
        <v>48</v>
      </c>
      <c r="F25" s="44">
        <f>SUM(H21:H24)</f>
        <v>5337.5748300000005</v>
      </c>
      <c r="G25" s="47">
        <v>0.06</v>
      </c>
      <c r="H25" s="45">
        <f>+F25*G25</f>
        <v>320.25448980000004</v>
      </c>
    </row>
    <row r="26" spans="3:8" x14ac:dyDescent="0.25">
      <c r="C26" s="43" t="s">
        <v>49</v>
      </c>
      <c r="D26" s="43" t="s">
        <v>43</v>
      </c>
      <c r="E26" s="43" t="s">
        <v>50</v>
      </c>
      <c r="F26" s="44">
        <f>SUM(H21:H25)</f>
        <v>5657.8293198000001</v>
      </c>
      <c r="G26" s="47">
        <v>0.13</v>
      </c>
      <c r="H26" s="45">
        <f>+F26*G26</f>
        <v>735.51781157400001</v>
      </c>
    </row>
    <row r="27" spans="3:8" x14ac:dyDescent="0.25">
      <c r="C27" s="43" t="s">
        <v>51</v>
      </c>
      <c r="D27" s="43" t="s">
        <v>43</v>
      </c>
      <c r="E27" s="43" t="s">
        <v>52</v>
      </c>
      <c r="F27" s="44">
        <f>SUM(H21:H25)</f>
        <v>5657.8293198000001</v>
      </c>
      <c r="G27" s="47">
        <v>0.06</v>
      </c>
      <c r="H27" s="45">
        <f>+F27*G27</f>
        <v>339.46975918800001</v>
      </c>
    </row>
    <row r="28" spans="3:8" x14ac:dyDescent="0.25">
      <c r="C28" s="43"/>
      <c r="D28" s="43"/>
      <c r="E28" s="43"/>
      <c r="F28" s="43"/>
      <c r="G28" s="43"/>
      <c r="H28" s="48">
        <f>SUM(H21:H27)</f>
        <v>6732.8168905620005</v>
      </c>
    </row>
    <row r="29" spans="3:8" x14ac:dyDescent="0.25">
      <c r="C29" s="41" t="s">
        <v>53</v>
      </c>
      <c r="D29" s="41" t="s">
        <v>54</v>
      </c>
      <c r="E29" s="41" t="s">
        <v>55</v>
      </c>
      <c r="F29" s="41" t="s">
        <v>56</v>
      </c>
      <c r="G29" s="41" t="s">
        <v>57</v>
      </c>
    </row>
    <row r="30" spans="3:8" x14ac:dyDescent="0.25">
      <c r="C30" s="49" t="s">
        <v>58</v>
      </c>
      <c r="D30" s="49">
        <v>10</v>
      </c>
      <c r="F30" s="49">
        <v>10</v>
      </c>
    </row>
    <row r="31" spans="3:8" x14ac:dyDescent="0.25">
      <c r="C31" s="49" t="s">
        <v>59</v>
      </c>
      <c r="D31" s="49">
        <v>10</v>
      </c>
      <c r="F31" s="49">
        <v>10</v>
      </c>
    </row>
    <row r="32" spans="3:8" x14ac:dyDescent="0.25">
      <c r="C32" s="49" t="s">
        <v>60</v>
      </c>
      <c r="D32" s="49">
        <v>6</v>
      </c>
      <c r="F32" s="49">
        <v>6</v>
      </c>
    </row>
    <row r="33" spans="1:8" x14ac:dyDescent="0.25">
      <c r="C33" s="50" t="s">
        <v>61</v>
      </c>
      <c r="D33" s="50">
        <v>26</v>
      </c>
    </row>
    <row r="34" spans="1:8" x14ac:dyDescent="0.25">
      <c r="F34" s="41">
        <v>26</v>
      </c>
      <c r="G34" s="51">
        <f>+H28</f>
        <v>6732.8168905620005</v>
      </c>
      <c r="H34" s="51">
        <f>+F34*G34</f>
        <v>175053.23915461201</v>
      </c>
    </row>
    <row r="35" spans="1:8" x14ac:dyDescent="0.25">
      <c r="A35" s="41" t="s">
        <v>62</v>
      </c>
      <c r="B35" s="41" t="s">
        <v>19</v>
      </c>
      <c r="C35" s="41" t="s">
        <v>63</v>
      </c>
    </row>
    <row r="36" spans="1:8" x14ac:dyDescent="0.25">
      <c r="C36" s="42" t="s">
        <v>21</v>
      </c>
    </row>
    <row r="37" spans="1:8" x14ac:dyDescent="0.25">
      <c r="C37" s="42" t="s">
        <v>64</v>
      </c>
    </row>
    <row r="38" spans="1:8" x14ac:dyDescent="0.25">
      <c r="C38" s="42" t="s">
        <v>23</v>
      </c>
    </row>
    <row r="39" spans="1:8" x14ac:dyDescent="0.25">
      <c r="C39" s="42" t="s">
        <v>24</v>
      </c>
    </row>
    <row r="40" spans="1:8" x14ac:dyDescent="0.25">
      <c r="C40" s="42" t="s">
        <v>25</v>
      </c>
    </row>
    <row r="41" spans="1:8" x14ac:dyDescent="0.25">
      <c r="C41" s="42" t="s">
        <v>26</v>
      </c>
    </row>
    <row r="42" spans="1:8" x14ac:dyDescent="0.25">
      <c r="C42" s="42" t="s">
        <v>27</v>
      </c>
    </row>
    <row r="43" spans="1:8" x14ac:dyDescent="0.25">
      <c r="C43" s="42" t="s">
        <v>28</v>
      </c>
    </row>
    <row r="44" spans="1:8" x14ac:dyDescent="0.25">
      <c r="C44" s="42" t="s">
        <v>29</v>
      </c>
    </row>
    <row r="45" spans="1:8" x14ac:dyDescent="0.25">
      <c r="C45" s="42" t="s">
        <v>30</v>
      </c>
    </row>
    <row r="46" spans="1:8" x14ac:dyDescent="0.25">
      <c r="C46" s="42" t="s">
        <v>31</v>
      </c>
    </row>
    <row r="47" spans="1:8" x14ac:dyDescent="0.25">
      <c r="C47" s="42" t="s">
        <v>32</v>
      </c>
    </row>
    <row r="48" spans="1:8" x14ac:dyDescent="0.25">
      <c r="C48" s="42" t="s">
        <v>33</v>
      </c>
    </row>
    <row r="49" spans="3:8" x14ac:dyDescent="0.25">
      <c r="C49" s="42" t="s">
        <v>65</v>
      </c>
    </row>
    <row r="50" spans="3:8" x14ac:dyDescent="0.25">
      <c r="C50" s="42" t="s">
        <v>35</v>
      </c>
    </row>
    <row r="51" spans="3:8" x14ac:dyDescent="0.25">
      <c r="C51" s="42" t="s">
        <v>36</v>
      </c>
    </row>
    <row r="52" spans="3:8" x14ac:dyDescent="0.25">
      <c r="C52" s="41" t="s">
        <v>37</v>
      </c>
    </row>
    <row r="53" spans="3:8" x14ac:dyDescent="0.25">
      <c r="C53" s="52" t="s">
        <v>38</v>
      </c>
      <c r="D53" s="43" t="s">
        <v>39</v>
      </c>
      <c r="E53" s="43" t="s">
        <v>40</v>
      </c>
      <c r="F53" s="44">
        <v>4</v>
      </c>
      <c r="G53" s="45">
        <v>21.94</v>
      </c>
      <c r="H53" s="45">
        <f>+F53*G53</f>
        <v>87.76</v>
      </c>
    </row>
    <row r="54" spans="3:8" x14ac:dyDescent="0.25">
      <c r="C54" s="52" t="s">
        <v>66</v>
      </c>
      <c r="D54" s="43" t="s">
        <v>19</v>
      </c>
      <c r="E54" s="43" t="s">
        <v>63</v>
      </c>
      <c r="F54" s="44">
        <v>1</v>
      </c>
      <c r="G54" s="45">
        <v>2755.2</v>
      </c>
      <c r="H54" s="45">
        <f t="shared" ref="H54:H56" si="1">+F54*G54</f>
        <v>2755.2</v>
      </c>
    </row>
    <row r="55" spans="3:8" x14ac:dyDescent="0.25">
      <c r="C55" s="53">
        <v>5</v>
      </c>
      <c r="D55" s="43" t="s">
        <v>43</v>
      </c>
      <c r="E55" s="43" t="s">
        <v>44</v>
      </c>
      <c r="F55" s="44">
        <f>SUM(H53:H54)</f>
        <v>2842.96</v>
      </c>
      <c r="G55" s="85">
        <v>0.05</v>
      </c>
      <c r="H55" s="45">
        <f t="shared" si="1"/>
        <v>142.148</v>
      </c>
    </row>
    <row r="56" spans="3:8" x14ac:dyDescent="0.25">
      <c r="C56" s="52" t="s">
        <v>45</v>
      </c>
      <c r="D56" s="43" t="s">
        <v>43</v>
      </c>
      <c r="E56" s="43" t="s">
        <v>46</v>
      </c>
      <c r="F56" s="44">
        <f>SUM(H53:H55)</f>
        <v>2985.1080000000002</v>
      </c>
      <c r="G56" s="85">
        <v>0.02</v>
      </c>
      <c r="H56" s="45">
        <f t="shared" si="1"/>
        <v>59.702160000000006</v>
      </c>
    </row>
    <row r="57" spans="3:8" x14ac:dyDescent="0.25">
      <c r="C57" s="52" t="s">
        <v>47</v>
      </c>
      <c r="D57" s="43" t="s">
        <v>43</v>
      </c>
      <c r="E57" s="43" t="s">
        <v>48</v>
      </c>
      <c r="F57" s="44">
        <f>SUM(H53:H56)</f>
        <v>3044.81016</v>
      </c>
      <c r="G57" s="47">
        <v>0.06</v>
      </c>
      <c r="H57" s="45">
        <f>+F57*G57</f>
        <v>182.68860960000001</v>
      </c>
    </row>
    <row r="58" spans="3:8" x14ac:dyDescent="0.25">
      <c r="C58" s="52" t="s">
        <v>49</v>
      </c>
      <c r="D58" s="43" t="s">
        <v>43</v>
      </c>
      <c r="E58" s="43" t="s">
        <v>50</v>
      </c>
      <c r="F58" s="44">
        <f>SUM(H53:H57)</f>
        <v>3227.4987695999998</v>
      </c>
      <c r="G58" s="47">
        <v>0.13</v>
      </c>
      <c r="H58" s="45">
        <f>+F58*G58</f>
        <v>419.574840048</v>
      </c>
    </row>
    <row r="59" spans="3:8" x14ac:dyDescent="0.25">
      <c r="C59" s="52" t="s">
        <v>51</v>
      </c>
      <c r="D59" s="43" t="s">
        <v>43</v>
      </c>
      <c r="E59" s="43" t="s">
        <v>52</v>
      </c>
      <c r="F59" s="44">
        <f>SUM(H53:H57)</f>
        <v>3227.4987695999998</v>
      </c>
      <c r="G59" s="47">
        <v>0.06</v>
      </c>
      <c r="H59" s="45">
        <f>+F59*G59</f>
        <v>193.64992617599998</v>
      </c>
    </row>
    <row r="60" spans="3:8" x14ac:dyDescent="0.25">
      <c r="C60" s="43"/>
      <c r="D60" s="43"/>
      <c r="E60" s="43"/>
      <c r="F60" s="44"/>
      <c r="G60" s="47"/>
      <c r="H60" s="48">
        <f>SUM(H53:H59)</f>
        <v>3840.723535824</v>
      </c>
    </row>
    <row r="61" spans="3:8" x14ac:dyDescent="0.25">
      <c r="C61" s="41" t="s">
        <v>53</v>
      </c>
      <c r="D61" s="41" t="s">
        <v>54</v>
      </c>
      <c r="E61" s="41" t="s">
        <v>55</v>
      </c>
      <c r="F61" s="41" t="s">
        <v>56</v>
      </c>
      <c r="G61" s="41" t="s">
        <v>57</v>
      </c>
      <c r="H61" s="48"/>
    </row>
    <row r="62" spans="3:8" x14ac:dyDescent="0.25">
      <c r="C62" s="54" t="s">
        <v>60</v>
      </c>
      <c r="D62" s="49">
        <v>20</v>
      </c>
      <c r="E62" s="49">
        <v>20</v>
      </c>
    </row>
    <row r="63" spans="3:8" x14ac:dyDescent="0.25">
      <c r="C63" s="55" t="s">
        <v>61</v>
      </c>
      <c r="D63" s="50">
        <v>20</v>
      </c>
    </row>
    <row r="64" spans="3:8" x14ac:dyDescent="0.25">
      <c r="F64" s="41">
        <v>20</v>
      </c>
      <c r="G64" s="48">
        <f>+H60</f>
        <v>3840.723535824</v>
      </c>
      <c r="H64" s="51">
        <f>+F64*G64</f>
        <v>76814.470716480006</v>
      </c>
    </row>
    <row r="65" spans="1:8" x14ac:dyDescent="0.25">
      <c r="F65" s="60" t="s">
        <v>67</v>
      </c>
      <c r="H65" s="56">
        <f>+H64+H34</f>
        <v>251867.709871092</v>
      </c>
    </row>
    <row r="66" spans="1:8" x14ac:dyDescent="0.25">
      <c r="A66" s="60">
        <v>2</v>
      </c>
      <c r="B66" s="60"/>
      <c r="C66" s="60" t="s">
        <v>68</v>
      </c>
    </row>
    <row r="67" spans="1:8" x14ac:dyDescent="0.25">
      <c r="A67" s="41" t="s">
        <v>69</v>
      </c>
      <c r="B67" s="41" t="s">
        <v>19</v>
      </c>
      <c r="C67" s="41" t="s">
        <v>70</v>
      </c>
    </row>
    <row r="68" spans="1:8" x14ac:dyDescent="0.25">
      <c r="C68" s="42" t="s">
        <v>21</v>
      </c>
    </row>
    <row r="69" spans="1:8" x14ac:dyDescent="0.25">
      <c r="C69" s="42" t="s">
        <v>71</v>
      </c>
    </row>
    <row r="70" spans="1:8" x14ac:dyDescent="0.25">
      <c r="C70" s="42" t="s">
        <v>23</v>
      </c>
    </row>
    <row r="71" spans="1:8" x14ac:dyDescent="0.25">
      <c r="C71" s="42" t="s">
        <v>24</v>
      </c>
    </row>
    <row r="72" spans="1:8" ht="24" x14ac:dyDescent="0.25">
      <c r="C72" s="42" t="s">
        <v>72</v>
      </c>
    </row>
    <row r="73" spans="1:8" x14ac:dyDescent="0.25">
      <c r="C73" s="42" t="s">
        <v>26</v>
      </c>
    </row>
    <row r="74" spans="1:8" x14ac:dyDescent="0.25">
      <c r="C74" s="42" t="s">
        <v>27</v>
      </c>
    </row>
    <row r="75" spans="1:8" x14ac:dyDescent="0.25">
      <c r="C75" s="42" t="s">
        <v>28</v>
      </c>
    </row>
    <row r="76" spans="1:8" x14ac:dyDescent="0.25">
      <c r="C76" s="42" t="s">
        <v>29</v>
      </c>
    </row>
    <row r="77" spans="1:8" x14ac:dyDescent="0.25">
      <c r="C77" s="42" t="s">
        <v>30</v>
      </c>
    </row>
    <row r="78" spans="1:8" x14ac:dyDescent="0.25">
      <c r="C78" s="42" t="s">
        <v>31</v>
      </c>
    </row>
    <row r="79" spans="1:8" x14ac:dyDescent="0.25">
      <c r="C79" s="42" t="s">
        <v>32</v>
      </c>
    </row>
    <row r="80" spans="1:8" x14ac:dyDescent="0.25">
      <c r="C80" s="42" t="s">
        <v>33</v>
      </c>
    </row>
    <row r="81" spans="3:8" x14ac:dyDescent="0.25">
      <c r="C81" s="42" t="s">
        <v>65</v>
      </c>
    </row>
    <row r="82" spans="3:8" x14ac:dyDescent="0.25">
      <c r="C82" s="42" t="s">
        <v>35</v>
      </c>
    </row>
    <row r="83" spans="3:8" x14ac:dyDescent="0.25">
      <c r="C83" s="42" t="s">
        <v>36</v>
      </c>
    </row>
    <row r="84" spans="3:8" x14ac:dyDescent="0.25">
      <c r="C84" s="41" t="s">
        <v>37</v>
      </c>
    </row>
    <row r="85" spans="3:8" x14ac:dyDescent="0.25">
      <c r="C85" s="52" t="s">
        <v>38</v>
      </c>
      <c r="D85" s="43" t="s">
        <v>39</v>
      </c>
      <c r="E85" s="43" t="s">
        <v>40</v>
      </c>
      <c r="F85" s="44">
        <v>4</v>
      </c>
      <c r="G85" s="45">
        <v>21.94</v>
      </c>
      <c r="H85" s="45">
        <f>+F85*G85</f>
        <v>87.76</v>
      </c>
    </row>
    <row r="86" spans="3:8" x14ac:dyDescent="0.25">
      <c r="C86" s="52" t="s">
        <v>73</v>
      </c>
      <c r="D86" s="43" t="s">
        <v>19</v>
      </c>
      <c r="E86" s="43" t="s">
        <v>70</v>
      </c>
      <c r="F86" s="44">
        <v>1</v>
      </c>
      <c r="G86" s="45">
        <v>3418.2</v>
      </c>
      <c r="H86" s="45">
        <f t="shared" ref="H86:H88" si="2">+F86*G86</f>
        <v>3418.2</v>
      </c>
    </row>
    <row r="87" spans="3:8" x14ac:dyDescent="0.25">
      <c r="C87" s="53">
        <v>5</v>
      </c>
      <c r="D87" s="43" t="s">
        <v>43</v>
      </c>
      <c r="E87" s="43" t="s">
        <v>44</v>
      </c>
      <c r="F87" s="44">
        <f>SUM(H85:H86)</f>
        <v>3505.96</v>
      </c>
      <c r="G87" s="85">
        <v>0.05</v>
      </c>
      <c r="H87" s="45">
        <f t="shared" si="2"/>
        <v>175.298</v>
      </c>
    </row>
    <row r="88" spans="3:8" x14ac:dyDescent="0.25">
      <c r="C88" s="52" t="s">
        <v>45</v>
      </c>
      <c r="D88" s="43" t="s">
        <v>43</v>
      </c>
      <c r="E88" s="43" t="s">
        <v>46</v>
      </c>
      <c r="F88" s="44">
        <f>SUM(H85:H87)</f>
        <v>3681.2579999999998</v>
      </c>
      <c r="G88" s="85">
        <v>0.02</v>
      </c>
      <c r="H88" s="45">
        <f t="shared" si="2"/>
        <v>73.625159999999994</v>
      </c>
    </row>
    <row r="89" spans="3:8" x14ac:dyDescent="0.25">
      <c r="C89" s="52" t="s">
        <v>47</v>
      </c>
      <c r="D89" s="43" t="s">
        <v>43</v>
      </c>
      <c r="E89" s="43" t="s">
        <v>48</v>
      </c>
      <c r="F89" s="44">
        <f>SUM(H85:H88)</f>
        <v>3754.8831599999999</v>
      </c>
      <c r="G89" s="47">
        <v>0.06</v>
      </c>
      <c r="H89" s="45">
        <f>+F89*G89</f>
        <v>225.29298959999997</v>
      </c>
    </row>
    <row r="90" spans="3:8" x14ac:dyDescent="0.25">
      <c r="C90" s="52" t="s">
        <v>49</v>
      </c>
      <c r="D90" s="43" t="s">
        <v>43</v>
      </c>
      <c r="E90" s="43" t="s">
        <v>50</v>
      </c>
      <c r="F90" s="44">
        <f>SUM(H85:H89)</f>
        <v>3980.1761495999999</v>
      </c>
      <c r="G90" s="47">
        <v>0.13</v>
      </c>
      <c r="H90" s="45">
        <f>+F90*G90</f>
        <v>517.42289944799995</v>
      </c>
    </row>
    <row r="91" spans="3:8" x14ac:dyDescent="0.25">
      <c r="C91" s="52" t="s">
        <v>51</v>
      </c>
      <c r="D91" s="43" t="s">
        <v>43</v>
      </c>
      <c r="E91" s="43" t="s">
        <v>52</v>
      </c>
      <c r="F91" s="44">
        <f>SUM(H85:H89)</f>
        <v>3980.1761495999999</v>
      </c>
      <c r="G91" s="47">
        <v>0.06</v>
      </c>
      <c r="H91" s="45">
        <f>+F91*G91</f>
        <v>238.81056897599998</v>
      </c>
    </row>
    <row r="92" spans="3:8" x14ac:dyDescent="0.25">
      <c r="C92" s="52"/>
      <c r="D92" s="43"/>
      <c r="E92" s="43"/>
      <c r="F92" s="44"/>
      <c r="G92" s="47"/>
      <c r="H92" s="57">
        <f>SUM(H85:H91)</f>
        <v>4736.4096180239994</v>
      </c>
    </row>
    <row r="93" spans="3:8" x14ac:dyDescent="0.25">
      <c r="C93" s="41" t="s">
        <v>53</v>
      </c>
      <c r="D93" s="41" t="s">
        <v>54</v>
      </c>
      <c r="E93" s="41" t="s">
        <v>55</v>
      </c>
      <c r="F93" s="41" t="s">
        <v>56</v>
      </c>
      <c r="G93" s="41" t="s">
        <v>57</v>
      </c>
    </row>
    <row r="94" spans="3:8" x14ac:dyDescent="0.25">
      <c r="C94" s="54" t="s">
        <v>60</v>
      </c>
      <c r="D94" s="49">
        <v>9</v>
      </c>
      <c r="F94" s="49">
        <v>9</v>
      </c>
    </row>
    <row r="95" spans="3:8" x14ac:dyDescent="0.25">
      <c r="C95" s="55" t="s">
        <v>61</v>
      </c>
      <c r="D95" s="50">
        <v>9</v>
      </c>
    </row>
    <row r="96" spans="3:8" x14ac:dyDescent="0.25">
      <c r="F96" s="41">
        <v>9</v>
      </c>
      <c r="G96" s="57">
        <f>+H92</f>
        <v>4736.4096180239994</v>
      </c>
      <c r="H96" s="51">
        <f>+F96*G96</f>
        <v>42627.686562215997</v>
      </c>
    </row>
    <row r="97" spans="1:3" x14ac:dyDescent="0.25">
      <c r="A97" s="41" t="s">
        <v>74</v>
      </c>
      <c r="B97" s="41" t="s">
        <v>19</v>
      </c>
      <c r="C97" s="41" t="s">
        <v>63</v>
      </c>
    </row>
    <row r="98" spans="1:3" x14ac:dyDescent="0.25">
      <c r="C98" s="42" t="s">
        <v>21</v>
      </c>
    </row>
    <row r="99" spans="1:3" x14ac:dyDescent="0.25">
      <c r="C99" s="42" t="s">
        <v>75</v>
      </c>
    </row>
    <row r="100" spans="1:3" x14ac:dyDescent="0.25">
      <c r="C100" s="42" t="s">
        <v>23</v>
      </c>
    </row>
    <row r="101" spans="1:3" x14ac:dyDescent="0.25">
      <c r="C101" s="42" t="s">
        <v>24</v>
      </c>
    </row>
    <row r="102" spans="1:3" ht="24" x14ac:dyDescent="0.25">
      <c r="C102" s="42" t="s">
        <v>76</v>
      </c>
    </row>
    <row r="103" spans="1:3" x14ac:dyDescent="0.25">
      <c r="C103" s="42" t="s">
        <v>26</v>
      </c>
    </row>
    <row r="104" spans="1:3" x14ac:dyDescent="0.25">
      <c r="C104" s="42" t="s">
        <v>27</v>
      </c>
    </row>
    <row r="105" spans="1:3" x14ac:dyDescent="0.25">
      <c r="C105" s="42" t="s">
        <v>28</v>
      </c>
    </row>
    <row r="106" spans="1:3" x14ac:dyDescent="0.25">
      <c r="C106" s="42" t="s">
        <v>29</v>
      </c>
    </row>
    <row r="107" spans="1:3" x14ac:dyDescent="0.25">
      <c r="C107" s="42" t="s">
        <v>30</v>
      </c>
    </row>
    <row r="108" spans="1:3" x14ac:dyDescent="0.25">
      <c r="C108" s="42" t="s">
        <v>31</v>
      </c>
    </row>
    <row r="109" spans="1:3" x14ac:dyDescent="0.25">
      <c r="C109" s="42" t="s">
        <v>32</v>
      </c>
    </row>
    <row r="110" spans="1:3" x14ac:dyDescent="0.25">
      <c r="C110" s="42" t="s">
        <v>33</v>
      </c>
    </row>
    <row r="111" spans="1:3" x14ac:dyDescent="0.25">
      <c r="C111" s="42" t="s">
        <v>65</v>
      </c>
    </row>
    <row r="112" spans="1:3" x14ac:dyDescent="0.25">
      <c r="C112" s="42" t="s">
        <v>35</v>
      </c>
    </row>
    <row r="113" spans="1:8" x14ac:dyDescent="0.25">
      <c r="C113" s="42" t="s">
        <v>36</v>
      </c>
    </row>
    <row r="114" spans="1:8" x14ac:dyDescent="0.25">
      <c r="C114" s="41" t="s">
        <v>37</v>
      </c>
    </row>
    <row r="115" spans="1:8" x14ac:dyDescent="0.25">
      <c r="C115" s="52" t="s">
        <v>38</v>
      </c>
      <c r="D115" s="43" t="s">
        <v>39</v>
      </c>
      <c r="E115" s="43" t="s">
        <v>40</v>
      </c>
      <c r="F115" s="44">
        <v>4</v>
      </c>
      <c r="G115" s="45">
        <v>21.94</v>
      </c>
      <c r="H115" s="45">
        <f>+F115*G115</f>
        <v>87.76</v>
      </c>
    </row>
    <row r="116" spans="1:8" x14ac:dyDescent="0.25">
      <c r="C116" s="52" t="s">
        <v>66</v>
      </c>
      <c r="D116" s="43" t="s">
        <v>19</v>
      </c>
      <c r="E116" s="43" t="s">
        <v>63</v>
      </c>
      <c r="F116" s="44">
        <v>1</v>
      </c>
      <c r="G116" s="45">
        <v>2755.2</v>
      </c>
      <c r="H116" s="45">
        <f t="shared" ref="H116:H118" si="3">+F116*G116</f>
        <v>2755.2</v>
      </c>
    </row>
    <row r="117" spans="1:8" x14ac:dyDescent="0.25">
      <c r="C117" s="53">
        <v>5</v>
      </c>
      <c r="D117" s="43" t="s">
        <v>43</v>
      </c>
      <c r="E117" s="43" t="s">
        <v>44</v>
      </c>
      <c r="F117" s="44">
        <f>SUM(H115:H116)</f>
        <v>2842.96</v>
      </c>
      <c r="G117" s="85">
        <v>0.05</v>
      </c>
      <c r="H117" s="45">
        <f t="shared" si="3"/>
        <v>142.148</v>
      </c>
    </row>
    <row r="118" spans="1:8" x14ac:dyDescent="0.25">
      <c r="C118" s="52" t="s">
        <v>45</v>
      </c>
      <c r="D118" s="43" t="s">
        <v>43</v>
      </c>
      <c r="E118" s="43" t="s">
        <v>46</v>
      </c>
      <c r="F118" s="44">
        <f>SUM(H115:H117)</f>
        <v>2985.1080000000002</v>
      </c>
      <c r="G118" s="85">
        <v>0.02</v>
      </c>
      <c r="H118" s="45">
        <f t="shared" si="3"/>
        <v>59.702160000000006</v>
      </c>
    </row>
    <row r="119" spans="1:8" x14ac:dyDescent="0.25">
      <c r="C119" s="52" t="s">
        <v>47</v>
      </c>
      <c r="D119" s="43" t="s">
        <v>43</v>
      </c>
      <c r="E119" s="43" t="s">
        <v>48</v>
      </c>
      <c r="F119" s="44">
        <f>SUM(H115:H118)</f>
        <v>3044.81016</v>
      </c>
      <c r="G119" s="47">
        <v>0.06</v>
      </c>
      <c r="H119" s="45">
        <f>+F119*G119</f>
        <v>182.68860960000001</v>
      </c>
    </row>
    <row r="120" spans="1:8" x14ac:dyDescent="0.25">
      <c r="C120" s="52" t="s">
        <v>49</v>
      </c>
      <c r="D120" s="43" t="s">
        <v>43</v>
      </c>
      <c r="E120" s="43" t="s">
        <v>50</v>
      </c>
      <c r="F120" s="44">
        <f>SUM(H115:H119)</f>
        <v>3227.4987695999998</v>
      </c>
      <c r="G120" s="47">
        <v>0.13</v>
      </c>
      <c r="H120" s="45">
        <f>+F120*G120</f>
        <v>419.574840048</v>
      </c>
    </row>
    <row r="121" spans="1:8" x14ac:dyDescent="0.25">
      <c r="C121" s="52" t="s">
        <v>51</v>
      </c>
      <c r="D121" s="43" t="s">
        <v>43</v>
      </c>
      <c r="E121" s="43" t="s">
        <v>52</v>
      </c>
      <c r="F121" s="44">
        <f>SUM(H115:H119)</f>
        <v>3227.4987695999998</v>
      </c>
      <c r="G121" s="47">
        <v>0.06</v>
      </c>
      <c r="H121" s="45">
        <f>+F121*G121</f>
        <v>193.64992617599998</v>
      </c>
    </row>
    <row r="122" spans="1:8" x14ac:dyDescent="0.25">
      <c r="C122" s="52"/>
      <c r="D122" s="43"/>
      <c r="E122" s="43"/>
      <c r="F122" s="44"/>
      <c r="G122" s="47"/>
      <c r="H122" s="57">
        <f>SUM(H115:H121)</f>
        <v>3840.723535824</v>
      </c>
    </row>
    <row r="123" spans="1:8" x14ac:dyDescent="0.25">
      <c r="C123" s="41" t="s">
        <v>53</v>
      </c>
      <c r="D123" s="41" t="s">
        <v>54</v>
      </c>
      <c r="E123" s="41" t="s">
        <v>55</v>
      </c>
      <c r="F123" s="41" t="s">
        <v>56</v>
      </c>
      <c r="G123" s="41" t="s">
        <v>57</v>
      </c>
    </row>
    <row r="124" spans="1:8" x14ac:dyDescent="0.25">
      <c r="C124" s="54" t="s">
        <v>60</v>
      </c>
      <c r="D124" s="49">
        <v>1</v>
      </c>
      <c r="E124" s="49">
        <v>1</v>
      </c>
    </row>
    <row r="125" spans="1:8" x14ac:dyDescent="0.25">
      <c r="C125" s="55" t="s">
        <v>61</v>
      </c>
      <c r="D125" s="50">
        <v>1</v>
      </c>
    </row>
    <row r="126" spans="1:8" x14ac:dyDescent="0.25">
      <c r="F126" s="41">
        <v>1</v>
      </c>
      <c r="G126" s="48">
        <v>3840.72</v>
      </c>
      <c r="H126" s="51">
        <f>+F126*G126</f>
        <v>3840.72</v>
      </c>
    </row>
    <row r="127" spans="1:8" x14ac:dyDescent="0.25">
      <c r="A127" s="41"/>
      <c r="B127" s="41"/>
    </row>
    <row r="128" spans="1:8" x14ac:dyDescent="0.25">
      <c r="F128" s="60" t="s">
        <v>77</v>
      </c>
      <c r="H128" s="56">
        <f>+H126+H96</f>
        <v>46468.406562215998</v>
      </c>
    </row>
    <row r="129" spans="1:8" x14ac:dyDescent="0.25">
      <c r="D129" s="58"/>
      <c r="E129" s="59" t="s">
        <v>78</v>
      </c>
      <c r="F129" s="60"/>
      <c r="H129" s="56">
        <f>+H65+H128</f>
        <v>298336.11643330799</v>
      </c>
    </row>
    <row r="130" spans="1:8" x14ac:dyDescent="0.25">
      <c r="A130" s="60"/>
      <c r="B130" s="60"/>
    </row>
    <row r="131" spans="1:8" x14ac:dyDescent="0.25">
      <c r="A131" s="60" t="s">
        <v>79</v>
      </c>
      <c r="B131" s="60"/>
      <c r="C131" s="60" t="s">
        <v>80</v>
      </c>
    </row>
    <row r="132" spans="1:8" x14ac:dyDescent="0.25">
      <c r="A132" s="60">
        <v>1</v>
      </c>
      <c r="B132" s="60"/>
      <c r="C132" s="60" t="s">
        <v>81</v>
      </c>
    </row>
    <row r="133" spans="1:8" x14ac:dyDescent="0.25">
      <c r="A133" s="41" t="s">
        <v>18</v>
      </c>
      <c r="B133" s="41" t="s">
        <v>19</v>
      </c>
      <c r="C133" s="41" t="s">
        <v>70</v>
      </c>
    </row>
    <row r="134" spans="1:8" x14ac:dyDescent="0.25">
      <c r="C134" s="42" t="s">
        <v>21</v>
      </c>
    </row>
    <row r="135" spans="1:8" x14ac:dyDescent="0.25">
      <c r="C135" s="42" t="s">
        <v>82</v>
      </c>
    </row>
    <row r="136" spans="1:8" x14ac:dyDescent="0.25">
      <c r="C136" s="42" t="s">
        <v>23</v>
      </c>
    </row>
    <row r="137" spans="1:8" x14ac:dyDescent="0.25">
      <c r="C137" s="42" t="s">
        <v>24</v>
      </c>
    </row>
    <row r="138" spans="1:8" x14ac:dyDescent="0.25">
      <c r="C138" s="42" t="s">
        <v>83</v>
      </c>
    </row>
    <row r="139" spans="1:8" x14ac:dyDescent="0.25">
      <c r="C139" s="42" t="s">
        <v>26</v>
      </c>
    </row>
    <row r="140" spans="1:8" x14ac:dyDescent="0.25">
      <c r="C140" s="42" t="s">
        <v>27</v>
      </c>
    </row>
    <row r="141" spans="1:8" x14ac:dyDescent="0.25">
      <c r="C141" s="42" t="s">
        <v>28</v>
      </c>
    </row>
    <row r="142" spans="1:8" x14ac:dyDescent="0.25">
      <c r="C142" s="42" t="s">
        <v>29</v>
      </c>
    </row>
    <row r="143" spans="1:8" x14ac:dyDescent="0.25">
      <c r="C143" s="42" t="s">
        <v>30</v>
      </c>
    </row>
    <row r="144" spans="1:8" x14ac:dyDescent="0.25">
      <c r="C144" s="42" t="s">
        <v>31</v>
      </c>
    </row>
    <row r="145" spans="3:8" x14ac:dyDescent="0.25">
      <c r="C145" s="42" t="s">
        <v>32</v>
      </c>
    </row>
    <row r="146" spans="3:8" x14ac:dyDescent="0.25">
      <c r="C146" s="42" t="s">
        <v>33</v>
      </c>
    </row>
    <row r="147" spans="3:8" x14ac:dyDescent="0.25">
      <c r="C147" s="42" t="s">
        <v>65</v>
      </c>
    </row>
    <row r="148" spans="3:8" x14ac:dyDescent="0.25">
      <c r="C148" s="42" t="s">
        <v>35</v>
      </c>
    </row>
    <row r="149" spans="3:8" x14ac:dyDescent="0.25">
      <c r="C149" s="42" t="s">
        <v>36</v>
      </c>
    </row>
    <row r="150" spans="3:8" x14ac:dyDescent="0.25">
      <c r="C150" s="41" t="s">
        <v>37</v>
      </c>
    </row>
    <row r="151" spans="3:8" x14ac:dyDescent="0.25">
      <c r="C151" s="52" t="s">
        <v>38</v>
      </c>
      <c r="D151" s="43" t="s">
        <v>39</v>
      </c>
      <c r="E151" s="43" t="s">
        <v>40</v>
      </c>
      <c r="F151" s="44">
        <v>4</v>
      </c>
      <c r="G151" s="45">
        <v>21.94</v>
      </c>
      <c r="H151" s="45">
        <f>+F151*G151</f>
        <v>87.76</v>
      </c>
    </row>
    <row r="152" spans="3:8" x14ac:dyDescent="0.25">
      <c r="C152" s="52" t="s">
        <v>73</v>
      </c>
      <c r="D152" s="43" t="s">
        <v>19</v>
      </c>
      <c r="E152" s="43" t="s">
        <v>70</v>
      </c>
      <c r="F152" s="44">
        <v>1</v>
      </c>
      <c r="G152" s="45">
        <v>3418.2</v>
      </c>
      <c r="H152" s="45">
        <f t="shared" ref="H152:H154" si="4">+F152*G152</f>
        <v>3418.2</v>
      </c>
    </row>
    <row r="153" spans="3:8" x14ac:dyDescent="0.25">
      <c r="C153" s="53">
        <v>5</v>
      </c>
      <c r="D153" s="43" t="s">
        <v>43</v>
      </c>
      <c r="E153" s="43" t="s">
        <v>44</v>
      </c>
      <c r="F153" s="44">
        <f>SUM(H151:H152)</f>
        <v>3505.96</v>
      </c>
      <c r="G153" s="85">
        <v>0.05</v>
      </c>
      <c r="H153" s="45">
        <f t="shared" si="4"/>
        <v>175.298</v>
      </c>
    </row>
    <row r="154" spans="3:8" x14ac:dyDescent="0.25">
      <c r="C154" s="52" t="s">
        <v>45</v>
      </c>
      <c r="D154" s="43" t="s">
        <v>43</v>
      </c>
      <c r="E154" s="43" t="s">
        <v>46</v>
      </c>
      <c r="F154" s="44">
        <f>SUM(H151:H153)</f>
        <v>3681.2579999999998</v>
      </c>
      <c r="G154" s="85">
        <v>0.02</v>
      </c>
      <c r="H154" s="45">
        <f t="shared" si="4"/>
        <v>73.625159999999994</v>
      </c>
    </row>
    <row r="155" spans="3:8" x14ac:dyDescent="0.25">
      <c r="C155" s="52" t="s">
        <v>47</v>
      </c>
      <c r="D155" s="43" t="s">
        <v>43</v>
      </c>
      <c r="E155" s="43" t="s">
        <v>48</v>
      </c>
      <c r="F155" s="44">
        <f>SUM(H151:H154)</f>
        <v>3754.8831599999999</v>
      </c>
      <c r="G155" s="47">
        <v>0.06</v>
      </c>
      <c r="H155" s="45">
        <f>+F155*G155</f>
        <v>225.29298959999997</v>
      </c>
    </row>
    <row r="156" spans="3:8" x14ac:dyDescent="0.25">
      <c r="C156" s="52" t="s">
        <v>49</v>
      </c>
      <c r="D156" s="43" t="s">
        <v>43</v>
      </c>
      <c r="E156" s="43" t="s">
        <v>50</v>
      </c>
      <c r="F156" s="44">
        <f>SUM(H151:H155)</f>
        <v>3980.1761495999999</v>
      </c>
      <c r="G156" s="47">
        <v>0.13</v>
      </c>
      <c r="H156" s="45">
        <f>+F156*G156</f>
        <v>517.42289944799995</v>
      </c>
    </row>
    <row r="157" spans="3:8" x14ac:dyDescent="0.25">
      <c r="C157" s="52" t="s">
        <v>51</v>
      </c>
      <c r="D157" s="43" t="s">
        <v>43</v>
      </c>
      <c r="E157" s="43" t="s">
        <v>52</v>
      </c>
      <c r="F157" s="44">
        <f>SUM(H151:H155)</f>
        <v>3980.1761495999999</v>
      </c>
      <c r="G157" s="47">
        <v>0.06</v>
      </c>
      <c r="H157" s="45">
        <f>+F157*G157</f>
        <v>238.81056897599998</v>
      </c>
    </row>
    <row r="158" spans="3:8" x14ac:dyDescent="0.25">
      <c r="C158" s="52"/>
      <c r="D158" s="43"/>
      <c r="E158" s="43"/>
      <c r="F158" s="44"/>
      <c r="G158" s="47"/>
      <c r="H158" s="57">
        <f>SUM(H151:H157)</f>
        <v>4736.4096180239994</v>
      </c>
    </row>
    <row r="159" spans="3:8" x14ac:dyDescent="0.25">
      <c r="C159" s="41" t="s">
        <v>53</v>
      </c>
      <c r="D159" s="41" t="s">
        <v>54</v>
      </c>
      <c r="E159" s="41" t="s">
        <v>55</v>
      </c>
      <c r="F159" s="41" t="s">
        <v>56</v>
      </c>
      <c r="G159" s="41" t="s">
        <v>57</v>
      </c>
    </row>
    <row r="160" spans="3:8" x14ac:dyDescent="0.25">
      <c r="C160" s="54" t="s">
        <v>60</v>
      </c>
      <c r="D160" s="49">
        <v>1</v>
      </c>
      <c r="F160" s="49">
        <v>15</v>
      </c>
    </row>
    <row r="161" spans="1:8" x14ac:dyDescent="0.25">
      <c r="C161" s="55" t="s">
        <v>61</v>
      </c>
      <c r="D161" s="50">
        <v>15</v>
      </c>
    </row>
    <row r="162" spans="1:8" x14ac:dyDescent="0.25">
      <c r="F162" s="49">
        <v>15</v>
      </c>
      <c r="G162" s="57">
        <f>+H158</f>
        <v>4736.4096180239994</v>
      </c>
      <c r="H162" s="51">
        <f>+F162*G162</f>
        <v>71046.14427035999</v>
      </c>
    </row>
    <row r="163" spans="1:8" x14ac:dyDescent="0.25">
      <c r="E163" s="60" t="s">
        <v>84</v>
      </c>
      <c r="F163" s="60"/>
      <c r="H163" s="56">
        <f>+H162</f>
        <v>71046.14427035999</v>
      </c>
    </row>
    <row r="164" spans="1:8" x14ac:dyDescent="0.25">
      <c r="A164" s="60"/>
      <c r="B164" s="60"/>
    </row>
    <row r="165" spans="1:8" x14ac:dyDescent="0.25">
      <c r="A165" s="60"/>
      <c r="B165" s="60"/>
    </row>
    <row r="166" spans="1:8" x14ac:dyDescent="0.25">
      <c r="A166" s="60"/>
      <c r="B166" s="60"/>
    </row>
    <row r="167" spans="1:8" x14ac:dyDescent="0.25">
      <c r="A167" s="60"/>
      <c r="B167" s="60"/>
    </row>
    <row r="168" spans="1:8" x14ac:dyDescent="0.25">
      <c r="A168" s="60"/>
      <c r="B168" s="60"/>
    </row>
    <row r="169" spans="1:8" ht="27.75" customHeight="1" x14ac:dyDescent="0.25">
      <c r="A169" s="88" t="s">
        <v>85</v>
      </c>
      <c r="B169" s="88"/>
      <c r="C169" s="88"/>
      <c r="D169" s="88"/>
      <c r="E169" s="88"/>
      <c r="F169" s="88"/>
      <c r="G169" s="88"/>
      <c r="H169" s="88"/>
    </row>
    <row r="171" spans="1:8" ht="15.75" x14ac:dyDescent="0.25">
      <c r="A171" s="61"/>
      <c r="B171" s="61"/>
    </row>
    <row r="172" spans="1:8" ht="18" x14ac:dyDescent="0.25">
      <c r="C172" s="62" t="s">
        <v>86</v>
      </c>
      <c r="D172" s="63"/>
    </row>
    <row r="173" spans="1:8" x14ac:dyDescent="0.25">
      <c r="C173" s="60"/>
      <c r="D173" s="60"/>
    </row>
    <row r="174" spans="1:8" x14ac:dyDescent="0.25">
      <c r="C174" s="60"/>
      <c r="D174" s="60"/>
    </row>
    <row r="175" spans="1:8" ht="15.75" x14ac:dyDescent="0.25">
      <c r="C175" s="64" t="s">
        <v>87</v>
      </c>
      <c r="D175" s="64"/>
      <c r="E175" s="64"/>
    </row>
    <row r="176" spans="1:8" ht="15.75" x14ac:dyDescent="0.25">
      <c r="C176" s="65"/>
      <c r="D176" s="65"/>
    </row>
    <row r="177" spans="1:10" ht="15.75" x14ac:dyDescent="0.25">
      <c r="C177" s="64" t="s">
        <v>88</v>
      </c>
      <c r="D177" s="64"/>
      <c r="E177" s="66">
        <f>+H129</f>
        <v>298336.11643330799</v>
      </c>
      <c r="I177" s="86"/>
      <c r="J177" s="86"/>
    </row>
    <row r="178" spans="1:10" ht="15.75" customHeight="1" x14ac:dyDescent="0.25">
      <c r="C178" s="67" t="s">
        <v>89</v>
      </c>
      <c r="D178" s="67"/>
      <c r="E178" s="66">
        <f>+H163</f>
        <v>71046.14427035999</v>
      </c>
      <c r="I178" s="86"/>
      <c r="J178" s="86"/>
    </row>
    <row r="179" spans="1:10" ht="15.75" x14ac:dyDescent="0.25">
      <c r="C179" s="68"/>
      <c r="D179" s="68"/>
    </row>
    <row r="180" spans="1:10" ht="18" customHeight="1" x14ac:dyDescent="0.25">
      <c r="C180" s="69" t="s">
        <v>90</v>
      </c>
      <c r="D180" s="69"/>
      <c r="E180" s="70">
        <f>+E177+E178</f>
        <v>369382.260703668</v>
      </c>
      <c r="F180" s="71"/>
    </row>
    <row r="181" spans="1:10" x14ac:dyDescent="0.25">
      <c r="C181" s="72"/>
      <c r="D181" s="73" t="s">
        <v>91</v>
      </c>
      <c r="E181" s="74">
        <f>ROUNDUP(+E180*0.21,2)</f>
        <v>77570.28</v>
      </c>
    </row>
    <row r="182" spans="1:10" ht="15.75" x14ac:dyDescent="0.25">
      <c r="C182" s="75"/>
      <c r="D182" s="75"/>
    </row>
    <row r="183" spans="1:10" ht="15.75" customHeight="1" x14ac:dyDescent="0.25">
      <c r="C183" s="76" t="s">
        <v>92</v>
      </c>
      <c r="D183" s="76"/>
      <c r="E183" s="77">
        <f>+E180+E181</f>
        <v>446952.54070366803</v>
      </c>
    </row>
    <row r="184" spans="1:10" ht="15.75" x14ac:dyDescent="0.25">
      <c r="A184" s="61"/>
      <c r="B184" s="61"/>
    </row>
    <row r="185" spans="1:10" ht="15.75" x14ac:dyDescent="0.25">
      <c r="A185" s="65"/>
      <c r="B185" s="65"/>
    </row>
    <row r="186" spans="1:10" ht="34.5" customHeight="1" x14ac:dyDescent="0.25">
      <c r="B186" s="67"/>
      <c r="C186" s="67" t="s">
        <v>93</v>
      </c>
    </row>
    <row r="187" spans="1:10" ht="15.75" x14ac:dyDescent="0.25">
      <c r="A187" s="89"/>
      <c r="B187" s="89"/>
      <c r="C187" s="89"/>
    </row>
    <row r="188" spans="1:10" ht="15.75" x14ac:dyDescent="0.25">
      <c r="A188" s="78"/>
      <c r="B188" s="78"/>
    </row>
    <row r="189" spans="1:10" ht="15.75" x14ac:dyDescent="0.25">
      <c r="C189" s="65" t="s">
        <v>94</v>
      </c>
      <c r="D189" s="65"/>
    </row>
    <row r="190" spans="1:10" ht="15.75" x14ac:dyDescent="0.25">
      <c r="C190" s="68" t="s">
        <v>95</v>
      </c>
      <c r="E190" s="66">
        <f>+E177</f>
        <v>298336.11643330799</v>
      </c>
    </row>
    <row r="191" spans="1:10" ht="15.75" x14ac:dyDescent="0.25">
      <c r="C191" s="68" t="s">
        <v>96</v>
      </c>
      <c r="E191" s="79">
        <f>+E190*0.1</f>
        <v>29833.611643330802</v>
      </c>
    </row>
    <row r="192" spans="1:10" ht="15.75" x14ac:dyDescent="0.25">
      <c r="C192" s="68"/>
      <c r="D192" s="80" t="s">
        <v>97</v>
      </c>
      <c r="E192" s="81">
        <f>SUM(E190:E191)</f>
        <v>328169.72807663877</v>
      </c>
      <c r="I192" s="86"/>
    </row>
    <row r="193" spans="1:9" ht="15.75" x14ac:dyDescent="0.25">
      <c r="C193" s="65" t="s">
        <v>98</v>
      </c>
      <c r="D193" s="65"/>
    </row>
    <row r="194" spans="1:9" ht="15.75" x14ac:dyDescent="0.25">
      <c r="C194" s="68" t="s">
        <v>95</v>
      </c>
      <c r="E194" s="66">
        <f>+E178</f>
        <v>71046.14427035999</v>
      </c>
    </row>
    <row r="195" spans="1:9" ht="15.75" x14ac:dyDescent="0.25">
      <c r="C195" s="68" t="s">
        <v>96</v>
      </c>
      <c r="E195" s="79">
        <f>ROUNDUP(+E194*0.1,2)</f>
        <v>7104.62</v>
      </c>
      <c r="G195" s="82"/>
    </row>
    <row r="196" spans="1:9" ht="15.75" x14ac:dyDescent="0.25">
      <c r="C196" s="68"/>
      <c r="D196" s="80" t="s">
        <v>99</v>
      </c>
      <c r="E196" s="81">
        <f>SUM(E194:E195)</f>
        <v>78150.764270359985</v>
      </c>
      <c r="I196" s="86"/>
    </row>
    <row r="197" spans="1:9" ht="18" customHeight="1" x14ac:dyDescent="0.25">
      <c r="B197" s="83"/>
      <c r="C197" s="84" t="s">
        <v>100</v>
      </c>
      <c r="E197" s="70">
        <f>+E192+E196</f>
        <v>406320.49234699877</v>
      </c>
    </row>
    <row r="198" spans="1:9" ht="15.75" x14ac:dyDescent="0.25">
      <c r="A198" s="68"/>
      <c r="B198" s="68"/>
    </row>
    <row r="199" spans="1:9" ht="15.75" x14ac:dyDescent="0.25">
      <c r="A199" s="68"/>
      <c r="B199" s="68"/>
    </row>
    <row r="200" spans="1:9" ht="15.75" x14ac:dyDescent="0.25">
      <c r="A200" s="68"/>
      <c r="B200" s="68"/>
    </row>
    <row r="201" spans="1:9" ht="15.75" x14ac:dyDescent="0.25">
      <c r="A201" s="65"/>
      <c r="B201" s="65"/>
    </row>
  </sheetData>
  <sheetProtection algorithmName="SHA-512" hashValue="g3htaYmRPga+IGV72LrXFGKIV1hH6lUXjeFn0JsGU/W3RKx5OuNnXVuZl/4fCp8kgXOWt5/4YXe/ydGWtGB3Zg==" saltValue="4eg06N7/6/tO5dPvJ26yeA==" spinCount="100000" sheet="1" objects="1" scenarios="1"/>
  <mergeCells count="3">
    <mergeCell ref="C11:E11"/>
    <mergeCell ref="A169:H169"/>
    <mergeCell ref="A187:C187"/>
  </mergeCells>
  <pageMargins left="0.7" right="0.7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45AE8-BDB5-4B37-B9A8-E9A89D59B1F6}">
  <dimension ref="A1:Z633"/>
  <sheetViews>
    <sheetView topLeftCell="A5" workbookViewId="0">
      <selection activeCell="C8" sqref="C8:G9"/>
    </sheetView>
  </sheetViews>
  <sheetFormatPr baseColWidth="10" defaultColWidth="14.42578125" defaultRowHeight="15" x14ac:dyDescent="0.25"/>
  <cols>
    <col min="1" max="1" width="9.5703125" customWidth="1"/>
    <col min="2" max="2" width="58.85546875" customWidth="1"/>
    <col min="3" max="3" width="14.5703125" customWidth="1"/>
    <col min="4" max="4" width="12.140625" bestFit="1" customWidth="1"/>
    <col min="5" max="6" width="14.5703125" customWidth="1"/>
    <col min="7" max="7" width="16.140625" customWidth="1"/>
    <col min="8" max="8" width="12.7109375" bestFit="1" customWidth="1"/>
    <col min="9" max="26" width="11.42578125" customWidth="1"/>
  </cols>
  <sheetData>
    <row r="1" spans="1:26" ht="15" customHeight="1" thickBot="1" x14ac:dyDescent="0.3">
      <c r="A1" s="99" t="s">
        <v>102</v>
      </c>
      <c r="B1" s="100"/>
      <c r="C1" s="100"/>
      <c r="D1" s="100"/>
      <c r="E1" s="100"/>
      <c r="F1" s="100"/>
      <c r="G1" s="10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1.5" customHeight="1" x14ac:dyDescent="0.25">
      <c r="A2" s="102" t="s">
        <v>101</v>
      </c>
      <c r="B2" s="103"/>
      <c r="C2" s="103"/>
      <c r="D2" s="103"/>
      <c r="E2" s="103"/>
      <c r="F2" s="103"/>
      <c r="G2" s="10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105"/>
      <c r="B3" s="106"/>
      <c r="C3" s="106"/>
      <c r="D3" s="106"/>
      <c r="E3" s="106"/>
      <c r="F3" s="106"/>
      <c r="G3" s="10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7"/>
      <c r="B4" s="18"/>
      <c r="C4" s="18"/>
      <c r="D4" s="18"/>
      <c r="E4" s="18"/>
      <c r="F4" s="18"/>
      <c r="G4" s="1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4.75" customHeight="1" x14ac:dyDescent="0.25">
      <c r="A5" s="108" t="s">
        <v>0</v>
      </c>
      <c r="B5" s="95"/>
      <c r="C5" s="95"/>
      <c r="D5" s="95"/>
      <c r="E5" s="95"/>
      <c r="F5" s="95"/>
      <c r="G5" s="10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10" t="s">
        <v>1</v>
      </c>
      <c r="B6" s="95"/>
      <c r="C6" s="95"/>
      <c r="D6" s="95"/>
      <c r="E6" s="95"/>
      <c r="F6" s="95"/>
      <c r="G6" s="10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">
      <c r="A7" s="17"/>
      <c r="B7" s="18"/>
      <c r="C7" s="18"/>
      <c r="D7" s="18"/>
      <c r="E7" s="18"/>
      <c r="F7" s="18"/>
      <c r="G7" s="1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111" t="s">
        <v>2</v>
      </c>
      <c r="B8" s="95"/>
      <c r="C8" s="113"/>
      <c r="D8" s="114"/>
      <c r="E8" s="114"/>
      <c r="F8" s="114"/>
      <c r="G8" s="11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">
      <c r="A9" s="112"/>
      <c r="B9" s="95"/>
      <c r="C9" s="116"/>
      <c r="D9" s="117"/>
      <c r="E9" s="117"/>
      <c r="F9" s="117"/>
      <c r="G9" s="11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">
      <c r="A10" s="20"/>
      <c r="B10" s="2"/>
      <c r="C10" s="2"/>
      <c r="D10" s="2"/>
      <c r="E10" s="2"/>
      <c r="F10" s="2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50000000000003" customHeight="1" thickBot="1" x14ac:dyDescent="0.3">
      <c r="A11" s="22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23" t="s">
        <v>9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36">
        <v>1</v>
      </c>
      <c r="B12" s="90" t="s">
        <v>103</v>
      </c>
      <c r="C12" s="91"/>
      <c r="D12" s="91"/>
      <c r="E12" s="91"/>
      <c r="F12" s="91"/>
      <c r="G12" s="92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33" t="s">
        <v>11</v>
      </c>
      <c r="B13" s="32" t="str">
        <f>+PRESUPUESTO!C2</f>
        <v>ESTACIÓN MARÍTIMA BOTAFOC</v>
      </c>
      <c r="C13" s="6"/>
      <c r="D13" s="6"/>
      <c r="E13" s="6"/>
      <c r="F13" s="34"/>
      <c r="G13" s="35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5" t="s">
        <v>104</v>
      </c>
      <c r="B14" s="7" t="str">
        <f>+PRESUPUESTO!C3</f>
        <v>Bancada 5plazas + 1 asiento PMR</v>
      </c>
      <c r="C14" s="8">
        <f>+PRESUPUESTO!F34</f>
        <v>26</v>
      </c>
      <c r="D14" s="8">
        <f>+PRESUPUESTO!G34</f>
        <v>6732.8168905620005</v>
      </c>
      <c r="E14" s="9">
        <f>ROUND(C14*D14,2)</f>
        <v>175053.24</v>
      </c>
      <c r="F14" s="29">
        <v>0</v>
      </c>
      <c r="G14" s="30">
        <f t="shared" ref="G14:G18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25" t="s">
        <v>105</v>
      </c>
      <c r="B15" s="7" t="str">
        <f>+PRESUPUESTO!C35</f>
        <v>Bancada 2 plazas + 1 asiento PMR</v>
      </c>
      <c r="C15" s="8">
        <f>+PRESUPUESTO!F64</f>
        <v>20</v>
      </c>
      <c r="D15" s="8">
        <f>+PRESUPUESTO!G64</f>
        <v>3840.723535824</v>
      </c>
      <c r="E15" s="9">
        <f>ROUND(C15*D15,2)</f>
        <v>76814.47</v>
      </c>
      <c r="F15" s="29">
        <v>0</v>
      </c>
      <c r="G15" s="30">
        <f t="shared" si="0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24" t="s">
        <v>12</v>
      </c>
      <c r="B16" s="32" t="str">
        <f>+PRESUPUESTO!C66</f>
        <v>ESTACIÓN MARÍTIMA LA SAVINA (FORMENTERA)</v>
      </c>
      <c r="C16" s="6"/>
      <c r="D16" s="6"/>
      <c r="E16" s="6"/>
      <c r="F16" s="6"/>
      <c r="G16" s="31"/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25" t="s">
        <v>106</v>
      </c>
      <c r="B17" s="7" t="str">
        <f>+PRESUPUESTO!C67</f>
        <v>Bancada 3 plazas + 1 asiento PMR</v>
      </c>
      <c r="C17" s="8">
        <f>+PRESUPUESTO!F96</f>
        <v>9</v>
      </c>
      <c r="D17" s="8">
        <f>+PRESUPUESTO!G96</f>
        <v>4736.4096180239994</v>
      </c>
      <c r="E17" s="9">
        <f>ROUND(C17*D17,2)</f>
        <v>42627.69</v>
      </c>
      <c r="F17" s="27">
        <v>0</v>
      </c>
      <c r="G17" s="26">
        <f t="shared" si="0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25" t="s">
        <v>107</v>
      </c>
      <c r="B18" s="7" t="str">
        <f>+PRESUPUESTO!C97</f>
        <v>Bancada 2 plazas + 1 asiento PMR</v>
      </c>
      <c r="C18" s="8">
        <f>+PRESUPUESTO!F126</f>
        <v>1</v>
      </c>
      <c r="D18" s="8">
        <f>+PRESUPUESTO!G126</f>
        <v>3840.72</v>
      </c>
      <c r="E18" s="9">
        <f t="shared" ref="E18" si="1">ROUND(C18*D18,2)</f>
        <v>3840.72</v>
      </c>
      <c r="F18" s="27">
        <v>0</v>
      </c>
      <c r="G18" s="26">
        <f t="shared" si="0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 x14ac:dyDescent="0.25">
      <c r="A19" s="14"/>
      <c r="B19" s="14"/>
      <c r="C19" s="14"/>
      <c r="D19" s="15"/>
      <c r="E19" s="10">
        <f>SUM(E14:E18)</f>
        <v>298336.12</v>
      </c>
      <c r="F19" s="16"/>
      <c r="G19" s="11">
        <f>IF(SUM(G12:G18)=20000,0,SUM(G12:G18))</f>
        <v>0</v>
      </c>
      <c r="H19" s="1"/>
      <c r="I19" s="1"/>
      <c r="J19" s="1"/>
      <c r="K19" s="1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thickBot="1" x14ac:dyDescent="0.3">
      <c r="A20" s="13"/>
      <c r="B20" s="13"/>
      <c r="C20" s="13"/>
      <c r="D20" s="13"/>
      <c r="E20" s="13"/>
      <c r="F20" s="13"/>
      <c r="G20" s="1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thickBot="1" x14ac:dyDescent="0.3">
      <c r="A21" s="93" t="s">
        <v>10</v>
      </c>
      <c r="B21" s="94"/>
      <c r="C21" s="94"/>
      <c r="D21" s="94"/>
      <c r="E21" s="95"/>
      <c r="F21" s="96">
        <f>IF(G19&lt;=E19,G19,"ERROR: Límite superado")</f>
        <v>0</v>
      </c>
      <c r="G21" s="97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6" customHeight="1" x14ac:dyDescent="0.25">
      <c r="A22" s="98" t="s">
        <v>110</v>
      </c>
      <c r="B22" s="98"/>
      <c r="C22" s="98"/>
      <c r="D22" s="98"/>
      <c r="E22" s="98"/>
      <c r="F22" s="98"/>
      <c r="G22" s="2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</sheetData>
  <sheetProtection algorithmName="SHA-512" hashValue="tkrjIyPrCJBTx1kUiJRnv7HTm6+pBZcGkEd8fTG3QkJC9N0HQXostuvCB6IJB2Isut5pliYat6YZBpqZ7vJJNw==" saltValue="V0l9PoV/jB/sBYq3SLyr6Q==" spinCount="100000" sheet="1" objects="1" scenarios="1"/>
  <protectedRanges>
    <protectedRange algorithmName="SHA-512" hashValue="biOX+xgQQ+K+Ia9xic8GO1KL/rC2TGZ+sAm0apdfNZGuLPgxfR6Z8rc2mEP4b1N/4MGDVM3oL8pcP1VXPBPs/w==" saltValue="KescD9ZJRQLn13UHwB/Xwg==" spinCount="100000" sqref="C8" name="Rango5"/>
    <protectedRange algorithmName="SHA-512" hashValue="yUdOeut/45x0BJhszzH49BVCxUiO4C/O0sg/yFsHYs6j6gGyF1K8kCwrJU45qGPmGIgUbpTUqi9oaHFaAOi6nQ==" saltValue="W+EBRGqEMKoofmKv8PXEAg==" spinCount="100000" sqref="F14:F15" name="Rango6"/>
    <protectedRange algorithmName="SHA-512" hashValue="7X4njOR+U4BoNLfMXTR6+GBjgz0beTegX5+gZoXcUftVs0CNszdBn1czkuIXT8se6sbyYlY35H/J28q1a1MoLg==" saltValue="SC359YgIs2IMFmOw2DKVAQ==" spinCount="100000" sqref="F17:F18" name="Rango7"/>
  </protectedRanges>
  <mergeCells count="11">
    <mergeCell ref="B12:G12"/>
    <mergeCell ref="A21:E21"/>
    <mergeCell ref="F21:G21"/>
    <mergeCell ref="A22:F22"/>
    <mergeCell ref="A1:G1"/>
    <mergeCell ref="A2:G2"/>
    <mergeCell ref="A3:G3"/>
    <mergeCell ref="A5:G5"/>
    <mergeCell ref="A6:G6"/>
    <mergeCell ref="A8:B9"/>
    <mergeCell ref="C8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1D8BC-57F5-49B9-98EF-328789A9C80E}">
  <dimension ref="A1:Z629"/>
  <sheetViews>
    <sheetView workbookViewId="0">
      <selection activeCell="F14" sqref="F14"/>
    </sheetView>
  </sheetViews>
  <sheetFormatPr baseColWidth="10" defaultColWidth="14.42578125" defaultRowHeight="15" x14ac:dyDescent="0.25"/>
  <cols>
    <col min="1" max="1" width="9.5703125" customWidth="1"/>
    <col min="2" max="2" width="58.85546875" customWidth="1"/>
    <col min="3" max="3" width="14.5703125" customWidth="1"/>
    <col min="4" max="4" width="12.140625" bestFit="1" customWidth="1"/>
    <col min="5" max="6" width="14.5703125" customWidth="1"/>
    <col min="7" max="7" width="16.140625" customWidth="1"/>
    <col min="8" max="8" width="12.7109375" bestFit="1" customWidth="1"/>
    <col min="9" max="26" width="11.42578125" customWidth="1"/>
  </cols>
  <sheetData>
    <row r="1" spans="1:26" ht="15" customHeight="1" thickBot="1" x14ac:dyDescent="0.3">
      <c r="A1" s="99" t="s">
        <v>102</v>
      </c>
      <c r="B1" s="100"/>
      <c r="C1" s="100"/>
      <c r="D1" s="100"/>
      <c r="E1" s="100"/>
      <c r="F1" s="100"/>
      <c r="G1" s="10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1.5" customHeight="1" x14ac:dyDescent="0.25">
      <c r="A2" s="102" t="s">
        <v>101</v>
      </c>
      <c r="B2" s="103"/>
      <c r="C2" s="103"/>
      <c r="D2" s="103"/>
      <c r="E2" s="103"/>
      <c r="F2" s="103"/>
      <c r="G2" s="10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.75" customHeight="1" thickBot="1" x14ac:dyDescent="0.3">
      <c r="A3" s="105"/>
      <c r="B3" s="106"/>
      <c r="C3" s="106"/>
      <c r="D3" s="106"/>
      <c r="E3" s="106"/>
      <c r="F3" s="106"/>
      <c r="G3" s="10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7"/>
      <c r="B4" s="18"/>
      <c r="C4" s="18"/>
      <c r="D4" s="18"/>
      <c r="E4" s="18"/>
      <c r="F4" s="18"/>
      <c r="G4" s="1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4.75" customHeight="1" x14ac:dyDescent="0.25">
      <c r="A5" s="108" t="s">
        <v>109</v>
      </c>
      <c r="B5" s="95"/>
      <c r="C5" s="95"/>
      <c r="D5" s="95"/>
      <c r="E5" s="95"/>
      <c r="F5" s="95"/>
      <c r="G5" s="109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10" t="s">
        <v>1</v>
      </c>
      <c r="B6" s="95"/>
      <c r="C6" s="95"/>
      <c r="D6" s="95"/>
      <c r="E6" s="95"/>
      <c r="F6" s="95"/>
      <c r="G6" s="109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">
      <c r="A7" s="17"/>
      <c r="B7" s="18"/>
      <c r="C7" s="18"/>
      <c r="D7" s="18"/>
      <c r="E7" s="18"/>
      <c r="F7" s="18"/>
      <c r="G7" s="19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111" t="s">
        <v>2</v>
      </c>
      <c r="B8" s="95"/>
      <c r="C8" s="113"/>
      <c r="D8" s="114"/>
      <c r="E8" s="114"/>
      <c r="F8" s="114"/>
      <c r="G8" s="11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">
      <c r="A9" s="112"/>
      <c r="B9" s="95"/>
      <c r="C9" s="116"/>
      <c r="D9" s="117"/>
      <c r="E9" s="117"/>
      <c r="F9" s="117"/>
      <c r="G9" s="11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">
      <c r="A10" s="20"/>
      <c r="B10" s="2"/>
      <c r="C10" s="2"/>
      <c r="D10" s="2"/>
      <c r="E10" s="2"/>
      <c r="F10" s="2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50000000000003" customHeight="1" thickBot="1" x14ac:dyDescent="0.3">
      <c r="A11" s="22" t="s">
        <v>3</v>
      </c>
      <c r="B11" s="3" t="s">
        <v>4</v>
      </c>
      <c r="C11" s="4" t="s">
        <v>5</v>
      </c>
      <c r="D11" s="4" t="s">
        <v>6</v>
      </c>
      <c r="E11" s="4" t="s">
        <v>7</v>
      </c>
      <c r="F11" s="4" t="s">
        <v>8</v>
      </c>
      <c r="G11" s="23" t="s">
        <v>9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36">
        <v>2</v>
      </c>
      <c r="B12" s="37" t="s">
        <v>108</v>
      </c>
      <c r="C12" s="38"/>
      <c r="D12" s="38"/>
      <c r="E12" s="38"/>
      <c r="F12" s="38"/>
      <c r="G12" s="3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33" t="s">
        <v>13</v>
      </c>
      <c r="B13" s="32" t="str">
        <f>+PRESUPUESTO!C132</f>
        <v>ESTACIÓN MARÍTIMA MAÓ</v>
      </c>
      <c r="C13" s="6"/>
      <c r="D13" s="6"/>
      <c r="E13" s="6"/>
      <c r="F13" s="6"/>
      <c r="G13" s="31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5" t="s">
        <v>14</v>
      </c>
      <c r="B14" s="7" t="str">
        <f>+PRESUPUESTO!C133</f>
        <v>Bancada 3 plazas + 1 asiento PMR</v>
      </c>
      <c r="C14" s="8">
        <f>+PRESUPUESTO!F162</f>
        <v>15</v>
      </c>
      <c r="D14" s="8">
        <f>+PRESUPUESTO!G162</f>
        <v>4736.4096180239994</v>
      </c>
      <c r="E14" s="9">
        <f>ROUND(C14*D14,2)</f>
        <v>71046.14</v>
      </c>
      <c r="F14" s="27">
        <v>0</v>
      </c>
      <c r="G14" s="30">
        <f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5">
      <c r="A15" s="14"/>
      <c r="B15" s="14"/>
      <c r="C15" s="14"/>
      <c r="D15" s="15"/>
      <c r="E15" s="10">
        <f>SUM(E12:E14)</f>
        <v>71046.14</v>
      </c>
      <c r="F15" s="16"/>
      <c r="G15" s="11">
        <f>IF(SUM(G12:G14)=20000,0,SUM(G12:G14))</f>
        <v>0</v>
      </c>
      <c r="H15" s="1"/>
      <c r="I15" s="1"/>
      <c r="J15" s="1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thickBot="1" x14ac:dyDescent="0.3">
      <c r="A16" s="13"/>
      <c r="B16" s="13"/>
      <c r="C16" s="13"/>
      <c r="D16" s="13"/>
      <c r="E16" s="13"/>
      <c r="F16" s="13"/>
      <c r="G16" s="1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thickBot="1" x14ac:dyDescent="0.3">
      <c r="A17" s="93" t="s">
        <v>10</v>
      </c>
      <c r="B17" s="94"/>
      <c r="C17" s="94"/>
      <c r="D17" s="94"/>
      <c r="E17" s="95"/>
      <c r="F17" s="96">
        <f>IF(G15&lt;=E15,G15,"ERROR: Límite superado")</f>
        <v>0</v>
      </c>
      <c r="G17" s="97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6" customHeight="1" x14ac:dyDescent="0.25">
      <c r="A18" s="98" t="s">
        <v>110</v>
      </c>
      <c r="B18" s="98"/>
      <c r="C18" s="98"/>
      <c r="D18" s="98"/>
      <c r="E18" s="98"/>
      <c r="F18" s="98"/>
      <c r="G18" s="2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</sheetData>
  <sheetProtection algorithmName="SHA-512" hashValue="uqLymAU4qJfwWshTUl2OPWHBvmQ9aPpoHMRPQNgF/U8KEvQEpYjp8h9Cy745X0dFC//foHArU8Bg/APGJwcSjQ==" saltValue="bjcUTC+7vc08RzNMdCsUOg==" spinCount="100000" sheet="1" objects="1" scenarios="1" selectLockedCells="1"/>
  <protectedRanges>
    <protectedRange algorithmName="SHA-512" hashValue="eo1fhuq961qZpjbkm5fNqaP5bX+6d6TGMMzMUugzQoUDUhP3NPYimsK7mDEQcG2jTZ+M63bwDbOx9q9HKIHkFw==" saltValue="yl1DY8v3jWqm3bIF53KtWQ==" spinCount="100000" sqref="F14" name="Rango2"/>
    <protectedRange algorithmName="SHA-512" hashValue="BaDZS3gDyF1/OgI8Z8ytOvyGhLjU2wk5T7rLoawiFSdDdV8uRZl3BP0DIhztckTj7E1mUvc2J5ZXAxejHw/JQw==" saltValue="Pg7znhcqJoJk6apBAa6DdA==" spinCount="100000" sqref="C8:G9" name="Rango3"/>
  </protectedRanges>
  <mergeCells count="10">
    <mergeCell ref="A17:E17"/>
    <mergeCell ref="F17:G17"/>
    <mergeCell ref="A18:F18"/>
    <mergeCell ref="A1:G1"/>
    <mergeCell ref="A2:G2"/>
    <mergeCell ref="A3:G3"/>
    <mergeCell ref="A5:G5"/>
    <mergeCell ref="A6:G6"/>
    <mergeCell ref="A8:B9"/>
    <mergeCell ref="C8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</vt:lpstr>
      <vt:lpstr>PROPOSICION ECONOMICA L1</vt:lpstr>
      <vt:lpstr>PROPOSICION ECONOMICA L2</vt:lpstr>
      <vt:lpstr>PRESUPUESTO!Área_de_impresión</vt:lpstr>
      <vt:lpstr>PRESUPUESTO!OLE_LINK2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d'Amico Rebord, María Virginia</cp:lastModifiedBy>
  <cp:lastPrinted>2026-01-29T12:27:13Z</cp:lastPrinted>
  <dcterms:created xsi:type="dcterms:W3CDTF">2019-12-12T10:58:27Z</dcterms:created>
  <dcterms:modified xsi:type="dcterms:W3CDTF">2026-02-09T14:01:02Z</dcterms:modified>
</cp:coreProperties>
</file>